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Records2.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4.xml" ContentType="application/vnd.openxmlformats-officedocument.spreadsheetml.table+xml"/>
  <Override PartName="/xl/tables/table5.xml" ContentType="application/vnd.openxmlformats-officedocument.spreadsheetml.table+xml"/>
  <Override PartName="/xl/comments2.xml" ContentType="application/vnd.openxmlformats-officedocument.spreadsheetml.comments+xml"/>
  <Override PartName="/xl/threadedComments/threadedComment2.xml" ContentType="application/vnd.ms-excel.threadedcomments+xml"/>
  <Override PartName="/xl/pivotTables/pivotTable4.xml" ContentType="application/vnd.openxmlformats-officedocument.spreadsheetml.pivotTable+xml"/>
  <Override PartName="/xl/pivotTables/pivotTable5.xml" ContentType="application/vnd.openxmlformats-officedocument.spreadsheetml.pivotTable+xml"/>
  <Override PartName="/xl/drawings/drawing3.xml" ContentType="application/vnd.openxmlformats-officedocument.drawing+xml"/>
  <Override PartName="/xl/tables/table6.xml" ContentType="application/vnd.openxmlformats-officedocument.spreadsheetml.table+xml"/>
  <Override PartName="/xl/slicers/slicer1.xml" ContentType="application/vnd.ms-excel.slicer+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hidePivotFieldList="1" defaultThemeVersion="166925"/>
  <mc:AlternateContent xmlns:mc="http://schemas.openxmlformats.org/markup-compatibility/2006">
    <mc:Choice Requires="x15">
      <x15ac:absPath xmlns:x15ac="http://schemas.microsoft.com/office/spreadsheetml/2010/11/ac" url="C:\Users\joseph.price-moore\Downloads\"/>
    </mc:Choice>
  </mc:AlternateContent>
  <xr:revisionPtr revIDLastSave="0" documentId="13_ncr:1_{C156B51D-CF6C-41EB-9D33-D7077EFE0721}" xr6:coauthVersionLast="47" xr6:coauthVersionMax="47" xr10:uidLastSave="{00000000-0000-0000-0000-000000000000}"/>
  <bookViews>
    <workbookView xWindow="-110" yWindow="-110" windowWidth="19420" windowHeight="10420" xr2:uid="{00000000-000D-0000-FFFF-FFFF00000000}"/>
  </bookViews>
  <sheets>
    <sheet name="O_Disclaimer " sheetId="2" r:id="rId1"/>
    <sheet name="O_Summary" sheetId="6" r:id="rId2"/>
    <sheet name="O_Scenarios" sheetId="17" r:id="rId3"/>
    <sheet name="I_Asset List" sheetId="12" r:id="rId4"/>
    <sheet name="I_Baseline" sheetId="1" r:id="rId5"/>
    <sheet name="I_Intervention FCast" sheetId="4" r:id="rId6"/>
    <sheet name="I_Generation and growth FCast" sheetId="8" r:id="rId7"/>
    <sheet name="I_Energy Procurement" sheetId="10" r:id="rId8"/>
    <sheet name="C_Projection " sheetId="9" state="hidden" r:id="rId9"/>
    <sheet name="C_Lists" sheetId="7" state="hidden" r:id="rId10"/>
    <sheet name="C_EmissionsFactors" sheetId="18" state="hidden"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s>
  <definedNames>
    <definedName name="_xlcn.WorksheetConnection_LocalAuthorityElectricityForecastToolv522Jul2022.xlsxTable11" hidden="1">Table1[]</definedName>
    <definedName name="_xlcn.WorksheetConnection_LocalAuthorityElectricityForecastToolv522Jul2022.xlsxTable21" hidden="1">Table2[]</definedName>
    <definedName name="_xlcn.WorksheetConnection_LocalAuthorityElectricityForecastToolv522Jul2022.xlsxTable31" hidden="1">Table3[]</definedName>
    <definedName name="_xlcn.WorksheetConnection_LocalAuthorityElectricityForecastToolv522Jul2022.xlsxTable41" hidden="1">Table4[]</definedName>
    <definedName name="_xlcn.WorksheetConnection_LocalAuthorityElectricityForecastToolv522Jul2022.xlsxTable51" hidden="1">Table5[]</definedName>
    <definedName name="_xlcn.WorksheetConnection_LocalAuthorityElectricityForecastToolv522Jul2022.xlsxTable61" hidden="1">Table6[]</definedName>
    <definedName name="ad">'[1]Model Settings'!$C$4</definedName>
    <definedName name="Add_Generation_2">'I_Generation and growth FCast'!$B$55:$H$65</definedName>
    <definedName name="AdditionalPolicyCost_Domestic">'[2]Policy billing'!$D$4</definedName>
    <definedName name="AssetList">'I_Asset List'!$B$34:$H$234</definedName>
    <definedName name="AutoGen_Capacity1">[2]Autogeneration!$C$12</definedName>
    <definedName name="AutoGen_Capacity2">[2]Autogeneration!$D$12</definedName>
    <definedName name="AutoGen_Capacity3">[2]Autogeneration!$E$12</definedName>
    <definedName name="AutoGen_Capacity4">[2]Autogeneration!$F$12</definedName>
    <definedName name="AutoGen_LoadFactor1">[3]Autogeneration!$C$8</definedName>
    <definedName name="AutoGen_LoadFactor2">[3]Autogeneration!$D$8</definedName>
    <definedName name="AutoGen_LoadFactor3">[4]Autogeneration!$E$8</definedName>
    <definedName name="AutoGen_LoadFactor4">[2]Autogeneration!$F$8</definedName>
    <definedName name="AvSiteCapacity">'[5]IRR Calc'!$F$19</definedName>
    <definedName name="B_Regs">'[6]Source Numbers for Master Lists'!$J$13:$J$17</definedName>
    <definedName name="C_T">'[6]Source Numbers for Master Lists'!$J$42:$J$43</definedName>
    <definedName name="CapPay1_AnnualMaxCapacity">'[2]Capacity Payment 1'!$C$11</definedName>
    <definedName name="CapPay1_ChargeBack">'[2]Capacity Payment 1'!$C$9</definedName>
    <definedName name="CapPay1_HurdleRateAdjustment">'[2]Capacity Payment 1'!$D$17</definedName>
    <definedName name="CapPay1_Index">'[2]Capacity Payment 1'!$C$17</definedName>
    <definedName name="CapPay1_Payment_Matrix">'[2]Capacity Payment 1'!$G$6</definedName>
    <definedName name="CapPay1_Switch_String">'[2]Capacity Payment 1'!$B$4</definedName>
    <definedName name="CapPay1_Tech">'[2]Capacity Payment 1'!$B$17</definedName>
    <definedName name="CarbonEmissions">#REF!</definedName>
    <definedName name="CarbonPrice_ChargeBack">#REF!</definedName>
    <definedName name="Categories">'I_Asset List'!$B$9:$C$29</definedName>
    <definedName name="CBA_end">'[7]CBA control'!$C$19</definedName>
    <definedName name="CBA_start">'[7]CBA control'!$C$18</definedName>
    <definedName name="CBWorkbookPriority" hidden="1">-717821871</definedName>
    <definedName name="ccl">'[6]Source Numbers for Master Lists'!$J$21:$J$22</definedName>
    <definedName name="CfD1_AnnualMaxCapacity">'[2]CfD 1'!$C$15</definedName>
    <definedName name="CfD1_ChargeBack">'[2]CfD 1'!$C$13</definedName>
    <definedName name="CfD1_HurdleRateAdjustment">'[2]CfD 1'!$D$23</definedName>
    <definedName name="CfD1_Index">'[2]CfD 1'!$C$23</definedName>
    <definedName name="CfD1_Payment_Matrix">'[2]CfD 1'!$G$6</definedName>
    <definedName name="CfD1_PaymentType_String">'[2]CfD 1'!$C$9</definedName>
    <definedName name="CfD1_Switch_String">'[2]CfD 1'!$B$4</definedName>
    <definedName name="CfD1_Tech">'[2]CfD 1'!$B$23</definedName>
    <definedName name="CfD1_UpsideOption">'[2]CfD 1'!$C$11</definedName>
    <definedName name="CfD11_AllowForDistortion">#REF!</definedName>
    <definedName name="CfD11_AnnualMaxCapacity">#REF!</definedName>
    <definedName name="CfD11_ChargeBack">#REF!</definedName>
    <definedName name="CfD11_HurdleRateAdjustment">#REF!</definedName>
    <definedName name="CfD11_Index">#REF!</definedName>
    <definedName name="CfD11_Name_String">#REF!</definedName>
    <definedName name="CfD11_Payment_Matrix">#REF!</definedName>
    <definedName name="CfD11_PaymentType_String">#REF!</definedName>
    <definedName name="CfD11_ReferencePriceType">#REF!</definedName>
    <definedName name="CfD11_Switch_String">#REF!</definedName>
    <definedName name="CfD11_Tech">#REF!</definedName>
    <definedName name="CfD11_UpsideOption">#REF!</definedName>
    <definedName name="CfD19_AllowForDistortion">#REF!</definedName>
    <definedName name="CfD19_AnnualMaxCapacity">#REF!</definedName>
    <definedName name="CfD19_ChargeBack">#REF!</definedName>
    <definedName name="CfD19_HurdleRateAdjustment">#REF!</definedName>
    <definedName name="CfD19_Index">#REF!</definedName>
    <definedName name="CfD19_MerchantPPA_Matrix">#REF!</definedName>
    <definedName name="CfD19_Name_String">#REF!</definedName>
    <definedName name="CfD19_Payment_Matrix">#REF!</definedName>
    <definedName name="CfD19_PaymentType_String">#REF!</definedName>
    <definedName name="CfD19_ReferencePriceType">#REF!</definedName>
    <definedName name="CfD19_Switch_String">#REF!</definedName>
    <definedName name="CfD19_Tech">#REF!</definedName>
    <definedName name="CfD19_UpsideOption">#REF!</definedName>
    <definedName name="CfD19_VIUPPA_Matrix">#REF!</definedName>
    <definedName name="CfDcosts">#REF!</definedName>
    <definedName name="CO2limit1_ChargeBack">'[2]CO2 limits 1'!$C$15</definedName>
    <definedName name="CO2limit1_Index">'[2]CO2 limits 1'!$C$21</definedName>
    <definedName name="CO2limit1_Payment_Matrix">'[2]CO2 limits 1'!$G$6</definedName>
    <definedName name="CO2limit1_Switch_String">'[2]CO2 limits 1'!$B$4</definedName>
    <definedName name="CO2limit1_Tech">'[2]CO2 limits 1'!$B$21</definedName>
    <definedName name="CO2limit1_Type_String">'[2]CO2 limits 1'!$C$10</definedName>
    <definedName name="Comm_Calibrate">'[6]Source Numbers for Master Lists'!$E$85:$E$88</definedName>
    <definedName name="ConstructionDelays_Matrix">'[2]Outage rates (new and existing)'!$N$5</definedName>
    <definedName name="Convert_km_to_miles">[8]Conversions!$F$52</definedName>
    <definedName name="D_Premia">'[6]Source Numbers for Master Lists'!$E$51:$E$54</definedName>
    <definedName name="DailyLoadCurve_Matrix">#REF!</definedName>
    <definedName name="DarkSpreadEfficiency">'[2]Spark and Dark Spreads'!$C$5</definedName>
    <definedName name="DataFileLocation">[2]SheetManager!$C$20</definedName>
    <definedName name="DataFileName">[2]SheetManager!$C$21</definedName>
    <definedName name="DECC_DATA">[3]DATA!$L$7:$AW$424</definedName>
    <definedName name="DECC_PARAMETERS">[3]DATA!$G$7:$G$424</definedName>
    <definedName name="DECC_TECHS">[3]DATA!$L$6:$AW$6</definedName>
    <definedName name="Demand_Domestic">'[2]Demand Projections'!$C$5</definedName>
    <definedName name="Demand_NonDomestic">'[2]Demand Projections'!$D$5</definedName>
    <definedName name="Demand_Total">'[2]Demand Projections'!$E$5</definedName>
    <definedName name="DeRating_Index1">'[2]Capacity Margin Derating'!$C$5</definedName>
    <definedName name="DeRating_Index2">'[2]Capacity Margin Derating'!$D$5</definedName>
    <definedName name="DeRating_Tech">'[2]Capacity Margin Derating'!$B$5</definedName>
    <definedName name="DME_LocalFile" hidden="1">"True"</definedName>
    <definedName name="EDF_Biofuel">'[2]EDF Pricing Assumptions'!$G$6</definedName>
    <definedName name="EDF_CarbonHigh">'[2]EDF Pricing Assumptions'!$J$6</definedName>
    <definedName name="EDF_CarbonLow">'[2]EDF Pricing Assumptions'!$H$6</definedName>
    <definedName name="EDF_CarbonMedium">'[2]EDF Pricing Assumptions'!$I$6</definedName>
    <definedName name="EDF_Coal">'[2]EDF Pricing Assumptions'!$C$6</definedName>
    <definedName name="EDF_Gas">'[2]EDF Pricing Assumptions'!$D$6</definedName>
    <definedName name="EDF_Oil">'[2]EDF Pricing Assumptions'!$E$6</definedName>
    <definedName name="EDF_SeasonAdj_Biofuel">'[2]EDF Pricing Assumptions'!$P$6</definedName>
    <definedName name="EDF_SeasonAdj_Carbon">'[2]EDF Pricing Assumptions'!$Q$6</definedName>
    <definedName name="EDF_SeasonAdj_Coal">'[2]EDF Pricing Assumptions'!$M$6</definedName>
    <definedName name="EDF_SeasonAdj_Gas">'[2]EDF Pricing Assumptions'!$N$6</definedName>
    <definedName name="EDF_SeasonAdj_Season">'[2]EDF Pricing Assumptions'!$L$6</definedName>
    <definedName name="EDF_SeasonAdj_Uranium">'[2]EDF Pricing Assumptions'!$O$6</definedName>
    <definedName name="EDF_Uranium">'[2]EDF Pricing Assumptions'!$F$6</definedName>
    <definedName name="EDF_Year">'[2]EDF Pricing Assumptions'!$B$6</definedName>
    <definedName name="EDF_Year1">'[9]Model Settings'!$C$4</definedName>
    <definedName name="elas">'[6]Source Numbers for Master Lists'!$A$16:$A$18</definedName>
    <definedName name="EndogenousBuild">#REF!</definedName>
    <definedName name="EndogenousRetirement_String">'[2]Model Settings'!$C$25</definedName>
    <definedName name="EnergyUsage">'C_Projection '!$Q$3:$Y$11</definedName>
    <definedName name="EnergyUsage2">'C_Projection '!$R$3:$Y$11</definedName>
    <definedName name="ESI_Full">'I_Energy Procurement'!$B$40:$O$60</definedName>
    <definedName name="ExistingPlant_Name">'[2]Existing Plant'!$B$5</definedName>
    <definedName name="ExternalPolicyCost_Domestic">'[2]Policy billing'!$E$4</definedName>
    <definedName name="ExternalPolicyCost_NonDomestic">'[2]Policy billing'!$F$4</definedName>
    <definedName name="FF_Price_Scenario">'[10]Constants &amp; Parameters'!$C$16</definedName>
    <definedName name="finance_yn">'[11]CBA control'!$C$28</definedName>
    <definedName name="FIT_Number">'[2]Policy Overview'!$E$14</definedName>
    <definedName name="FIT1_AnnualMaxCapacity">'[2]Feed-in tariff 1'!$C$14</definedName>
    <definedName name="FIT1_ChargeBack">'[2]Feed-in tariff 1'!$C$15</definedName>
    <definedName name="FIT1_HurdleRateAdjustment">'[2]Feed-in tariff 1'!$D$20</definedName>
    <definedName name="FIT1_Index">'[2]Feed-in tariff 1'!$C$20</definedName>
    <definedName name="FIT1_Payment_Matrix">'[2]Feed-in tariff 1'!$G$6</definedName>
    <definedName name="FIT1_PaymentIndex_String">'[2]Feed-in tariff 1'!$C$11</definedName>
    <definedName name="FIT1_PaymentType_String">'[2]Feed-in tariff 1'!$C$10</definedName>
    <definedName name="FIT1_Switch_String">'[2]Feed-in tariff 1'!$B$4</definedName>
    <definedName name="FIT1_Tech">'[2]Feed-in tariff 1'!$B$20</definedName>
    <definedName name="FIT8_AnnualMaxCapacity">#REF!</definedName>
    <definedName name="FIT8_ChargeBack">#REF!</definedName>
    <definedName name="FIT8_HurdleRateAdjustment">#REF!</definedName>
    <definedName name="FIT8_Index">#REF!</definedName>
    <definedName name="FIT8_Name_String">#REF!</definedName>
    <definedName name="FIT8_Payment_Matrix">#REF!</definedName>
    <definedName name="FIT8_PaymentIndex_String">#REF!</definedName>
    <definedName name="FIT8_PaymentType_String">#REF!</definedName>
    <definedName name="FIT8_Switch_String">#REF!</definedName>
    <definedName name="FIT8_Tech">#REF!</definedName>
    <definedName name="Fossil_fuel">'[6]Source Numbers for Master Lists'!$A$6:$A$8</definedName>
    <definedName name="FuelAssumptions_CalorificValue">'[2]Fuel Assumptions'!$D$5</definedName>
    <definedName name="FuelAssumptions_CarbonRate">'[2]Fuel Assumptions'!$F$5</definedName>
    <definedName name="FuelAssumptions_Fuel">'[2]Fuel Assumptions'!$B$5</definedName>
    <definedName name="FuelAssumptions_NonFuelCost">'[2]Fuel Assumptions'!$E$5</definedName>
    <definedName name="FuelAssumptions_Units">'[2]Fuel Assumptions'!$C$5</definedName>
    <definedName name="FuelPriceWeights">OFFSET('[12]Fuel price weights'!$D4,0,0,1,'[12]Fuel price weights'!$C$5)</definedName>
    <definedName name="GD">'[6]Source Numbers for Master Lists'!$J$25:$J$26</definedName>
    <definedName name="Generation_Techs">[7]Generation!$A$3:$A$78</definedName>
    <definedName name="GenerationSummary">#REF!</definedName>
    <definedName name="Growth_FCast">'I_Generation and growth FCast'!$B$25:$J$46</definedName>
    <definedName name="Growth_FCast_2">'I_Generation and growth FCast'!$B$69:$J$90</definedName>
    <definedName name="HalfyearCfD">#REF!</definedName>
    <definedName name="HalfyearGeneration">#REF!</definedName>
    <definedName name="HalfyearRO">#REF!</definedName>
    <definedName name="HHReached">'[6]Source Numbers for Master Lists'!$A$34:$A$34</definedName>
    <definedName name="HR_adjust">'[7]CBA control'!$D$36</definedName>
    <definedName name="HR_Adjust_end">'[7]CBA control'!$F$36</definedName>
    <definedName name="HR_adjust_start">'[7]CBA control'!$E$36</definedName>
    <definedName name="Include_NI_yn">'[3]Model Settings'!$C$25</definedName>
    <definedName name="Include_predev">'[13]Model Settings'!$C$27</definedName>
    <definedName name="Ind_Calibrate">'[6]Source Numbers for Master Lists'!$E$91:$E$93</definedName>
    <definedName name="indelec">[6]Consumption!$P$8:$P$11</definedName>
    <definedName name="indgas">[6]Consumption!$W$8:$W$10</definedName>
    <definedName name="InstalledCapacityPivot">#REF!</definedName>
    <definedName name="InstalledCapacityPivot_OtherResBuild">#REF!</definedName>
    <definedName name="Interconnector_Capacity">[2]Interconnectors!$E$5</definedName>
    <definedName name="Interconnector_Included">[2]Interconnectors!$C$5</definedName>
    <definedName name="Interconnector_SRMC_Matrix">[2]Interconnectors!$G$5</definedName>
    <definedName name="Interconnector_StartDate">[2]Interconnectors!$D$5</definedName>
    <definedName name="InterconnectorFixedFlow2_Capacity">#REF!</definedName>
    <definedName name="InterconnectorFixedFlow2_IntraDayFlowRate_Matrix">#REF!</definedName>
    <definedName name="InterconnectorFixedFlow2_Name_String">#REF!</definedName>
    <definedName name="InterconnectorFixedFlow2_OnOff_String">#REF!</definedName>
    <definedName name="Intervention_FCast">'I_Intervention FCast'!$C$133:$V$214</definedName>
    <definedName name="Intervention_Fcast_2">'I_Intervention FCast'!$C$134:$V$214</definedName>
    <definedName name="IntraDayCalculationRange">#REF!</definedName>
    <definedName name="IntraDayOutput">#REF!</definedName>
    <definedName name="IntraDayOutputHeadings">#REF!</definedName>
    <definedName name="IntraDaySeason">#REF!</definedName>
    <definedName name="IntraDaySeasonEnd">#REF!</definedName>
    <definedName name="IntraDaySeasonStart">#REF!</definedName>
    <definedName name="IntraDayType">#REF!</definedName>
    <definedName name="IntraDayTypeEnd">#REF!</definedName>
    <definedName name="IntraDayTypeStart">#REF!</definedName>
    <definedName name="IntraDayWindLevel">#REF!</definedName>
    <definedName name="IntraDayWindLevelEnd">#REF!</definedName>
    <definedName name="IntraDayWindLevelStart">#REF!</definedName>
    <definedName name="IntraDayYear">#REF!</definedName>
    <definedName name="IntraDayYearEnd">#REF!</definedName>
    <definedName name="IntraDayYearStart">#REF!</definedName>
    <definedName name="listFuels">OFFSET([12]Lists!$C$2, 1, 0, COUNTA([12]Lists!$C$1:$C$65536)-1, 1)</definedName>
    <definedName name="listPolicyCategories">OFFSET([12]Lists!$E$2, 1, 0, COUNTA([12]Lists!$E$1:$E$65536)-1, 1)</definedName>
    <definedName name="Lists_DDMNames">[7]Lists!$B$11:$B$85</definedName>
    <definedName name="Lists_TechNames">[7]Lists!$C$11:$C$85</definedName>
    <definedName name="Lists_TechNames2">[7]Lists!$D$11:$D$85</definedName>
    <definedName name="listScenarioLevels">OFFSET([12]Lists!$D$2, 1, 0, COUNTA([12]Lists!$D$1:$D$65536)-1, 1)</definedName>
    <definedName name="listSectors">OFFSET([12]Lists!$B$2, 1, 0, COUNTA([12]Lists!$B$1:$B$65536)-1, 1)</definedName>
    <definedName name="listTechnologies">OFFSET([12]Lists!$A$2, 1, 0, COUNTA([12]Lists!$A$1:$A$65536)-1, 1)</definedName>
    <definedName name="LoadCurve_Winter_Matrix">'[2]Daily Load Curves'!$B$5</definedName>
    <definedName name="Losses_Distribution">[2]Losses!$C$6</definedName>
    <definedName name="Losses_Transmission">[2]Losses!$C$5</definedName>
    <definedName name="Merchant_ContractedPrice">'[14]Merchant Assumptions'!$C$9</definedName>
    <definedName name="Merchant_ContractedProportion">'[14]Merchant Assumptions'!$C$8</definedName>
    <definedName name="Merchant_CostDebt">'[14]Merchant Assumptions'!$C$5</definedName>
    <definedName name="Merchant_CostEquity">'[14]Merchant Assumptions'!$C$6</definedName>
    <definedName name="Merchant_Gearing">'[14]Merchant Assumptions'!$C$7</definedName>
    <definedName name="Merchant_HurdleRatePremium_NoPolicy">'[14]Merchant Assumptions'!$C$13</definedName>
    <definedName name="Merchant_HurdleRatePremium_Tech">'[14]Merchant Assumptions'!$B$13</definedName>
    <definedName name="ModelName">[15]QA_Index!$C$6</definedName>
    <definedName name="Mothballing_AnnualLimit">'[2]Model Settings'!$C$29</definedName>
    <definedName name="Mothballing_TestPeriod1">'[2]Model Settings'!$C$26</definedName>
    <definedName name="Mothballing_TestPeriod2">'[2]Model Settings'!$C$27</definedName>
    <definedName name="Mothballing_YearsPreRetirement">'[2]Model Settings'!$C$28</definedName>
    <definedName name="NDWS">'[6]Source Numbers for Master Lists'!$E$81:$E$82</definedName>
    <definedName name="NetworkLosses">[7]Lists!$O$3</definedName>
    <definedName name="NewBuild_InflationIndex">'[2]Model Settings'!$D$15</definedName>
    <definedName name="NewBuild_PricingYear">'[2]Model Settings'!$D$7</definedName>
    <definedName name="NewBuild_UtilisationYear">'[2]Model Settings'!$C$7</definedName>
    <definedName name="NewBuildScenario">#REF!</definedName>
    <definedName name="NewBuildScenarion">#REF!</definedName>
    <definedName name="NewPlant_Capacity">'[2]New Plant'!$BX$7</definedName>
    <definedName name="NewPlant_ConstructionPeriod">'[2]New Plant'!$BU$7</definedName>
    <definedName name="NewPlant_Lifetime">'[2]New Plant'!$BV$7</definedName>
    <definedName name="NewPlant_MaxLifetime">'[2]New Plant'!$BW$7</definedName>
    <definedName name="NewPlant_Type">'[2]New Plant'!$BT$7</definedName>
    <definedName name="NewPlantAvailable_Merchant">'[2]Plant Available for New Build'!$D$6</definedName>
    <definedName name="NewPlantAvailable_Tech">'[2]Plant Available for New Build'!$B$6</definedName>
    <definedName name="NewPlantAvailable_VIU">'[2]Plant Available for New Build'!$C$6</definedName>
    <definedName name="NewPlantCAPEX_Matrix">'[2]New Plant'!$B$7</definedName>
    <definedName name="NewPlantInfrastructureCost">'[2]New Plant'!$BF$7</definedName>
    <definedName name="NewPlantInfrastructureCost_Matrix">'[2]New Plant'!$BG$7</definedName>
    <definedName name="NewPlantPaymentPhasing_Matrix">'[2]New Plant'!$AS$7</definedName>
    <definedName name="NumberSites">'[5]IRR Calc'!$F$2</definedName>
    <definedName name="OnSiteGeneration">I_Baseline!$B$42:$D$52</definedName>
    <definedName name="OutageRates_PFMSheet">'[14]Outage rates (new and existing)'!#REF!</definedName>
    <definedName name="OutageRates_PlannedDuration">'[2]Outage rates (new and existing)'!$F$5</definedName>
    <definedName name="OutageRates_PlannedFrequency">'[2]Outage rates (new and existing)'!$E$5</definedName>
    <definedName name="OutageRates_Tech">'[2]Outage rates (new and existing)'!$B$5</definedName>
    <definedName name="OutageRates_UnplannedDuration">'[2]Outage rates (new and existing)'!$H$5</definedName>
    <definedName name="OutageRates_UnplannedFrequency">#REF!</definedName>
    <definedName name="P_T">'[6]Source Numbers for Master Lists'!$A$20:$A$24</definedName>
    <definedName name="PolicyDemandSavings_Domestic">'[2]Policy Demand Reduction'!$C$5</definedName>
    <definedName name="PolicyDemandSavings_NonDomestic">'[2]Policy Demand Reduction'!$D$5</definedName>
    <definedName name="PowerPurchAgrment">'I_Energy Procurement'!$B$24:$F$34</definedName>
    <definedName name="PPA_Full">'I_Energy Procurement'!$B$24:$K$34</definedName>
    <definedName name="RAB1_AnnualMaxCapacity">'[2]Regulated Asset Base 1'!$C$11</definedName>
    <definedName name="RAB1_ChargeBack">'[2]Regulated Asset Base 1'!$C$9</definedName>
    <definedName name="RAB1_HurdleRateAdjustment">'[2]Regulated Asset Base 1'!$D$14</definedName>
    <definedName name="RAB1_Index">'[2]Regulated Asset Base 1'!$C$14</definedName>
    <definedName name="RAB1_Switch_String">'[2]Regulated Asset Base 1'!$B$4</definedName>
    <definedName name="RAB1_Tech">'[2]Regulated Asset Base 1'!$B$14</definedName>
    <definedName name="Renew_AddGeneration">'I_Generation and growth FCast'!$B$8:$H$18</definedName>
    <definedName name="ReserveAdj_LargePlant">[2]Reserve!$C$6</definedName>
    <definedName name="ReserveAdj_WindGeneration">[2]Reserve!$D$6</definedName>
    <definedName name="Retail_Price">'[6]Source Numbers for Master Lists'!$E$57:$E$60</definedName>
    <definedName name="RiskCollectDistributionSamples">2</definedName>
    <definedName name="RiskExcelReportsGoInNewWorkbook">TRUE</definedName>
    <definedName name="RiskExcelReportsToGenerate">0</definedName>
    <definedName name="RiskFixedSeed">1</definedName>
    <definedName name="RiskGenerateExcelReportsAtEndOfSimulation">FALSE</definedName>
    <definedName name="RiskHasSettings">TRUE</definedName>
    <definedName name="RiskMinimizeOnStart">FALSE</definedName>
    <definedName name="RiskMonitorConvergence">FALSE</definedName>
    <definedName name="RiskNumIterations">10000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1</definedName>
    <definedName name="RiskTemplateSheetName">"myTemplate"</definedName>
    <definedName name="RiskUpdateDisplay">FALSE</definedName>
    <definedName name="RiskUseDifferentSeedForEachSim">FALSE</definedName>
    <definedName name="RiskUseFixedSeed">FALSE</definedName>
    <definedName name="RiskUseMultipleCPUs">FALSE</definedName>
    <definedName name="rng.Emission.Generators_Parent">[16]Emission.Generators_data_C!$B:$B</definedName>
    <definedName name="rng.Emission.Generators_Property">[16]Emission.Generators_data_C!$F:$F</definedName>
    <definedName name="rng.Emission.Generators_Region">[16]Emission.Generators_data_C!$A:$A</definedName>
    <definedName name="rng.Generator_Category">[16]Generator_data_C!$E:$E</definedName>
    <definedName name="rng.Generator_Child">[16]Generator_data_C!$D:$D</definedName>
    <definedName name="rng.Generator_Property">[16]Generator_data_C!$F:$F</definedName>
    <definedName name="rng.Generator_Region">[16]Generator_data_C!$A:$A</definedName>
    <definedName name="rng.Generator_Units">[16]Generator_data_C!$H:$H</definedName>
    <definedName name="rng.GeneratorUC_Category">[16]Generator_data_UC!$E:$E</definedName>
    <definedName name="rng.GeneratorUC_Child">[16]Generator_data_UC!$D:$D</definedName>
    <definedName name="rng.GeneratorUC_Property">[16]Generator_data_UC!$F:$F</definedName>
    <definedName name="rng.GeneratorUC_Region">[16]Generator_data_UC!$A:$A</definedName>
    <definedName name="rng.LineUC_Child">[16]Line_data_UC!$D:$D</definedName>
    <definedName name="rng.LineUC_Property">[16]Line_data_UC!$F:$F</definedName>
    <definedName name="rng.LineUC_Units">[16]Line_data_UC!$H:$H</definedName>
    <definedName name="rng.Node_Child">[16]Node_data_C!$D:$D</definedName>
    <definedName name="rng.Node_Property">[16]Node_data_C!$F:$F</definedName>
    <definedName name="rng.Node_Units">[16]Node_data_C!$H:$H</definedName>
    <definedName name="rng.RegionUC_Child">[16]Region_data_UC!$D:$D</definedName>
    <definedName name="rng.RegionUC_Property">[16]Region_data_UC!$F:$F</definedName>
    <definedName name="rng.RegionUC_Units">[16]Region_data_UC!$H:$H</definedName>
    <definedName name="rng_CapitalCost">'[5]IRR Calc'!$B$48</definedName>
    <definedName name="rng_detinput">'[11]CBA control'!#REF!</definedName>
    <definedName name="rng_Efficiency">'[5]IRR Calc'!$B$47</definedName>
    <definedName name="rng_elec_offset">[5]CONTROL!$T$16</definedName>
    <definedName name="rng_Elec_Output">'[5]IRR Calc'!$F$8</definedName>
    <definedName name="rng_Fuel_Offset">[5]CONTROL!$S$31</definedName>
    <definedName name="rng_FuelType">[5]CONTROL!$B$15</definedName>
    <definedName name="rng_gas_offset">[5]CONTROL!$S$16</definedName>
    <definedName name="rng_Heat_Output">'[5]IRR Calc'!$F$9</definedName>
    <definedName name="rng_HeatOffset">[5]CONTROL!$V$16</definedName>
    <definedName name="rng_inputfile">'[11]CBA control'!#REF!</definedName>
    <definedName name="rng_MaintenanceCost">'[5]IRR Calc'!$B$49</definedName>
    <definedName name="rng_outdist_mw">'[5]IRR Calc'!$F$6</definedName>
    <definedName name="rng_Outputs_Clear">'[5]Capacity Summary'!$B$4:$J$11,'[5]Capacity Summary'!$C$17:$J$24</definedName>
    <definedName name="rng_Outputs_Clear2">'[5]Heat&amp;Elec Output'!$B$4:$J$11,'[5]Heat&amp;Elec Output'!$C$17:$J$24,'[5]Heat&amp;Elec Output'!$C$47:$J$54,'[5]Heat&amp;Elec Output'!$C$60:$J$67</definedName>
    <definedName name="rng_Outputs_Clear3">'[5]Fuel Use Output'!$B$4:$J$11,'[5]Fuel Use Output'!$C$17:$J$24,'[5]Fuel Use Output'!$C$47:$J$54,'[5]Fuel Use Output'!$C$60:$J$67</definedName>
    <definedName name="rng_Outputs_Clear4">[5]Probabilities!$B$6:$AY$42,[5]Probabilities!$D$49:$AY$85</definedName>
    <definedName name="rng_Outputs_Clear5">'[5]Capacity By Sector'!$B$6:$AY$42,'[5]Capacity By Sector'!$D$49:$AY$85</definedName>
    <definedName name="rng_Outputs_Clear6">'[5]Heat Output By Sector'!$B$6:$AY$42,'[5]Heat Output By Sector'!$D$49:$AY$85</definedName>
    <definedName name="rng_Outputs_Clear7">'[5]Power Output By Sector'!$B$6:$AY$42,'[5]Power Output By Sector'!$D$49:$AY$85</definedName>
    <definedName name="rng_Outputs_Clear8">'[5]Heat Fuel By Sector'!$B$6:$AY$42,'[5]Heat Fuel By Sector'!$D$49:$AY$85</definedName>
    <definedName name="rng_Outputs_Clear9">'[5]Power Fuel By Sector'!$B$6:$AY$42,'[5]Power Fuel By Sector'!$D$49:$AY$85</definedName>
    <definedName name="rng_sector">[5]CONTROL!$P$33</definedName>
    <definedName name="rng_Site_Type">[5]CONTROL!$B$13</definedName>
    <definedName name="rng_subsector">[5]CONTROL!$P$34</definedName>
    <definedName name="rng_year">[5]CONTROL!$B$11</definedName>
    <definedName name="rng_year_offset">[5]CONTROL!$S$25</definedName>
    <definedName name="ROCcosts">#REF!</definedName>
    <definedName name="SA">'[6]Source Numbers for Master Lists'!$A$11:$A$13</definedName>
    <definedName name="sc2dom_CfD11_AllowForDistortion">#REF!</definedName>
    <definedName name="Scenario">#REF!</definedName>
    <definedName name="ScenarioList">OFFSET(FIRSTSCENARIO,0,0,COUNTA(OFFSET(FIRSTSCENARIO,0,0,6,1)),1)</definedName>
    <definedName name="scenarioParameters">OFFSET([17]Scenarios!$C$1, 0, 0, 1, COUNTA([17]Scenarios!$A$1:$IV$1)-1)</definedName>
    <definedName name="Season">#REF!</definedName>
    <definedName name="Sector">#REF!</definedName>
    <definedName name="size">[6]Consumption!$AQ$7:$AQ$9</definedName>
    <definedName name="Slicer_Calculation">#N/A</definedName>
    <definedName name="Slicer_Category">#N/A</definedName>
    <definedName name="SparkSpreadEfficiency">'[2]Spark and Dark Spreads'!$C$6</definedName>
    <definedName name="Status_Overall">[15]Lookups!$D$7:$D$18</definedName>
    <definedName name="StrategicReserve_Capacity">'[2]Strategic Reserve'!$C$9</definedName>
    <definedName name="StrategicReserve_Price">'[2]Strategic Reserve'!$D$9</definedName>
    <definedName name="StrategicReserve_Year">'[2]Strategic Reserve'!$B$9</definedName>
    <definedName name="SummaryAssumptions_EfWRes">[7]Lists!$O$5</definedName>
    <definedName name="Supplier_Margin">'[6]Source Numbers for Master Lists'!$E$26:$E$32</definedName>
    <definedName name="Supplier_Margin_Industrial">'[6]Source Numbers for Master Lists'!$E$35:$E$38</definedName>
    <definedName name="SupplyBarrierCost_T">'[12]Supply Barriers'!$B$9:$T$9</definedName>
    <definedName name="SupplyBarrierCost_TL">'[12]Supply Barriers'!$A$9</definedName>
    <definedName name="T_D_M">'[6]Source Numbers for Master Lists'!$E$41:$E$43</definedName>
    <definedName name="Targeting">'[6]Source Numbers for Master Lists'!$E$22:$E$23</definedName>
    <definedName name="Team">[15]Lookups!$B$7:$B$18</definedName>
    <definedName name="TechAssumptions_AuxPowerDeductions">'[2]Technology Assumptions'!$L$5</definedName>
    <definedName name="TechAssumptions_CarbonCaptured">'[2]Technology Assumptions'!$M$5</definedName>
    <definedName name="TechAssumptions_CO2transport">'[2]Technology Assumptions'!$R$5</definedName>
    <definedName name="TechAssumptions_EligibleForReservePayments">'[2]Technology Assumptions'!$N$5</definedName>
    <definedName name="TechAssumptions_Fuel1">'[2]Technology Assumptions'!$F$5</definedName>
    <definedName name="TechAssumptions_Fuel2">'[2]Technology Assumptions'!$G$5</definedName>
    <definedName name="TechAssumptions_GrossEfficiency">'[2]Technology Assumptions'!$J$5</definedName>
    <definedName name="TechAssumptions_GrossToNetEfficiency">'[2]Technology Assumptions'!$K$5</definedName>
    <definedName name="TechAssumptions_MaintenanceCost">'[2]Technology Assumptions'!$I$5</definedName>
    <definedName name="TechAssumptions_NonFuelCosts">'[2]Technology Assumptions'!$P$5</definedName>
    <definedName name="TechAssumptions_Opex">'[2]Technology Assumptions'!$Q$5</definedName>
    <definedName name="TechAssumptions_ProportionFuel1">'[2]Technology Assumptions'!$H$5</definedName>
    <definedName name="TechAssumptions_Tech">'[2]Technology Assumptions'!$B$5</definedName>
    <definedName name="UEM_ModelStartDate_String">'[3]UEM inputs'!$C$2</definedName>
    <definedName name="UpdateYear">[18]Introduction!$E$6</definedName>
    <definedName name="Var_WS_Elec">'[6]Source Numbers for Master Lists'!$A$27:$A$28</definedName>
    <definedName name="Variable_Fixed">'[6]Source Numbers for Master Lists'!$E$77:$E$78</definedName>
    <definedName name="VIU_ContractedPrice">'[14]VIU Assumptions'!$C$9</definedName>
    <definedName name="VIU_ContractedProportion">'[14]VIU Assumptions'!$C$8</definedName>
    <definedName name="VIU_CostDebt">'[14]VIU Assumptions'!$C$5</definedName>
    <definedName name="VIU_CostEquity">'[14]VIU Assumptions'!$C$6</definedName>
    <definedName name="VIU_Gearing">'[14]VIU Assumptions'!$C$7</definedName>
    <definedName name="VIU_HurdleRatePremium_NoPolicy">'[14]VIU Assumptions'!$C$13</definedName>
    <definedName name="VIU_HurdleRatePremium_Tech">'[14]VIU Assumptions'!$B$13</definedName>
    <definedName name="VIU_InvestmentLimit_Amount">'[2]VIU limit'!$C$5</definedName>
    <definedName name="Water_Capacity">'[2]Hydro and Pumped Storage'!$F$5</definedName>
    <definedName name="Water_DecommissionDate">'[2]Hydro and Pumped Storage'!$E$5</definedName>
    <definedName name="Water_Efficiency">'[2]Hydro and Pumped Storage'!$G$5</definedName>
    <definedName name="Water_GeneratingHoursPerDay">'[2]Hydro and Pumped Storage'!$I$5</definedName>
    <definedName name="Water_Included">'[2]Hydro and Pumped Storage'!$C$5</definedName>
    <definedName name="Water_PumpToGenerateRatio">'[2]Hydro and Pumped Storage'!$H$5</definedName>
    <definedName name="Water_StartDate">'[2]Hydro and Pumped Storage'!$D$5</definedName>
    <definedName name="WBLIM">10000</definedName>
    <definedName name="WBREPOPEN">"ErrorOnly"</definedName>
    <definedName name="WBSTIMLIM">120</definedName>
    <definedName name="Wholesale">'[6]Source Numbers for Master Lists'!$E$46:$E$48</definedName>
    <definedName name="WholesaleMarkUp_Capacity_Index">'[2]Pricing Mark-up'!$B$9</definedName>
    <definedName name="WholesaleMarkUp_Capacity_Percentage">'[2]Pricing Mark-up'!$C$9</definedName>
    <definedName name="Wind_Offshore">[2]Wind!$C$7</definedName>
    <definedName name="Wind_Onshore">[2]Wind!$C$6</definedName>
    <definedName name="WTT_CFs">[19]Calc3_WTT_Fuels!$B$60:$M$92</definedName>
    <definedName name="WTT_Fuels_names">[19]Calc3_WTT_Fuels!$B$60:$B$92</definedName>
    <definedName name="WTT_labels">[19]Calc3_WTT_Fuels!$B$60:$M$60</definedName>
    <definedName name="Year">[7]Control!$C$4</definedName>
    <definedName name="YearAheadCfDenabled">#REF!</definedName>
    <definedName name="YearOptions">#REF!</definedName>
    <definedName name="Yes_No">'[6]Policy Master &amp; Summary Impacts'!$D$1:$D$2</definedName>
    <definedName name="YesNo">[15]Lookups!$C$7:$C$18</definedName>
    <definedName name="yn">'[20]CBA control'!#REF!</definedName>
  </definedNames>
  <calcPr calcId="191028"/>
  <pivotCaches>
    <pivotCache cacheId="0" r:id="rId32"/>
    <pivotCache cacheId="1" r:id="rId33"/>
    <pivotCache cacheId="2" r:id="rId34"/>
    <pivotCache cacheId="3" r:id="rId35"/>
  </pivotCaches>
  <extLst>
    <ext xmlns:x14="http://schemas.microsoft.com/office/spreadsheetml/2009/9/main" uri="{BBE1A952-AA13-448e-AADC-164F8A28A991}">
      <x14:slicerCaches>
        <x14:slicerCache r:id="rId36"/>
        <x14:slicerCache r:id="rId37"/>
      </x14:slicerCaches>
    </ext>
    <ext xmlns:x14="http://schemas.microsoft.com/office/spreadsheetml/2009/9/main" uri="{79F54976-1DA5-4618-B147-4CDE4B953A38}">
      <x14:workbookPr/>
    </ext>
    <ext xmlns:x15="http://schemas.microsoft.com/office/spreadsheetml/2010/11/main" uri="{FCE2AD5D-F65C-4FA6-A056-5C36A1767C68}">
      <x15:dataModel>
        <x15:modelTables>
          <x15:modelTable id="Table6" name="EnergyUsage" connection="WorksheetConnection_Local Authority Electricity Forecast Tool  - v5 - 22 Jul 2022.xlsx!Table6"/>
          <x15:modelTable id="Table5" name="Growth_FCast_2" connection="WorksheetConnection_Local Authority Electricity Forecast Tool  - v5 - 22 Jul 2022.xlsx!Table5"/>
          <x15:modelTable id="Table4" name="Add_Generation FCast" connection="WorksheetConnection_Local Authority Electricity Forecast Tool  - v5 - 22 Jul 2022.xlsx!Table4"/>
          <x15:modelTable id="Table3" name="Intervention_FCast" connection="WorksheetConnection_Local Authority Electricity Forecast Tool  - v5 - 22 Jul 2022.xlsx!Table3"/>
          <x15:modelTable id="Table2" name="Categories" connection="WorksheetConnection_Local Authority Electricity Forecast Tool  - v5 - 22 Jul 2022.xlsx!Table2"/>
          <x15:modelTable id="Table1" name="AssetList" connection="WorksheetConnection_Local Authority Electricity Forecast Tool  - v5 - 22 Jul 2022.xlsx!Table1"/>
        </x15:modelTables>
        <x15:modelRelationships>
          <x15:modelRelationship fromTable="AssetList" fromColumn="Asset Category" toTable="Categories" toColumn="Asset Category Name"/>
          <x15:modelRelationship fromTable="Intervention_FCast" fromColumn="Asset Category" toTable="Categories" toColumn="Asset Category Name"/>
          <x15:modelRelationship fromTable="Growth_FCast_2" fromColumn="Asset Category" toTable="Categories" toColumn="Asset Category Name"/>
        </x15:modelRelationship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6" i="6" l="1"/>
  <c r="R26" i="6"/>
  <c r="Q26" i="6"/>
  <c r="P26" i="6"/>
  <c r="O26" i="6"/>
  <c r="S24" i="6"/>
  <c r="R24" i="6"/>
  <c r="Q24" i="6"/>
  <c r="P24" i="6"/>
  <c r="O24" i="6"/>
  <c r="S23" i="6"/>
  <c r="R23" i="6"/>
  <c r="Q23" i="6"/>
  <c r="P23" i="6"/>
  <c r="O23" i="6"/>
  <c r="S22" i="6"/>
  <c r="R22" i="6"/>
  <c r="Q22" i="6"/>
  <c r="P22" i="6"/>
  <c r="O22" i="6"/>
  <c r="B17" i="17"/>
  <c r="L16" i="17"/>
  <c r="K16" i="17"/>
  <c r="J16" i="17"/>
  <c r="I16" i="17"/>
  <c r="H16" i="17"/>
  <c r="G16" i="17"/>
  <c r="B9" i="17"/>
  <c r="B76" i="6"/>
  <c r="B22" i="6"/>
  <c r="R11" i="9" l="1"/>
  <c r="R10" i="9"/>
  <c r="R9" i="9"/>
  <c r="R8" i="9"/>
  <c r="R7" i="9"/>
  <c r="R6" i="9"/>
  <c r="R5" i="9"/>
  <c r="Y3" i="9"/>
  <c r="X3" i="9"/>
  <c r="W3" i="9"/>
  <c r="V3" i="9"/>
  <c r="U3" i="9"/>
  <c r="T3" i="9"/>
  <c r="R4" i="9"/>
  <c r="L23" i="6"/>
  <c r="K23" i="6"/>
  <c r="J23" i="6"/>
  <c r="I23" i="6"/>
  <c r="H23" i="6"/>
  <c r="B23" i="6"/>
  <c r="K35" i="10"/>
  <c r="L22" i="6" s="1"/>
  <c r="L24" i="6" s="1"/>
  <c r="J35" i="10"/>
  <c r="I35" i="10"/>
  <c r="H35" i="10"/>
  <c r="G35" i="10"/>
  <c r="H22" i="6" s="1"/>
  <c r="H24" i="6" s="1"/>
  <c r="H27" i="17" s="1"/>
  <c r="H29" i="17" s="1"/>
  <c r="K22" i="6"/>
  <c r="K24" i="6" s="1"/>
  <c r="J22" i="6"/>
  <c r="J24" i="6" s="1"/>
  <c r="I22" i="6"/>
  <c r="I24" i="6" s="1"/>
  <c r="G13" i="6"/>
  <c r="L11" i="6"/>
  <c r="K11" i="6"/>
  <c r="J11" i="6"/>
  <c r="I11" i="6"/>
  <c r="H11" i="6"/>
  <c r="G11" i="6"/>
  <c r="B13" i="6"/>
  <c r="L8" i="6"/>
  <c r="K8" i="6"/>
  <c r="J8" i="6"/>
  <c r="I8" i="6"/>
  <c r="H8" i="6"/>
  <c r="G8" i="6"/>
  <c r="J90" i="8"/>
  <c r="I90" i="8"/>
  <c r="H90" i="8"/>
  <c r="G90" i="8"/>
  <c r="F90" i="8"/>
  <c r="E90" i="8"/>
  <c r="D90" i="8"/>
  <c r="C90" i="8"/>
  <c r="B90" i="8"/>
  <c r="J89" i="8"/>
  <c r="I89" i="8"/>
  <c r="H89" i="8"/>
  <c r="G89" i="8"/>
  <c r="F89" i="8"/>
  <c r="E89" i="8"/>
  <c r="D89" i="8"/>
  <c r="C89" i="8"/>
  <c r="B89" i="8"/>
  <c r="J88" i="8"/>
  <c r="I88" i="8"/>
  <c r="H88" i="8"/>
  <c r="G88" i="8"/>
  <c r="F88" i="8"/>
  <c r="E88" i="8"/>
  <c r="D88" i="8"/>
  <c r="C88" i="8"/>
  <c r="B88" i="8"/>
  <c r="J87" i="8"/>
  <c r="I87" i="8"/>
  <c r="H87" i="8"/>
  <c r="G87" i="8"/>
  <c r="F87" i="8"/>
  <c r="E87" i="8"/>
  <c r="D87" i="8"/>
  <c r="C87" i="8"/>
  <c r="B87" i="8"/>
  <c r="J86" i="8"/>
  <c r="I86" i="8"/>
  <c r="H86" i="8"/>
  <c r="G86" i="8"/>
  <c r="F86" i="8"/>
  <c r="E86" i="8"/>
  <c r="D86" i="8"/>
  <c r="C86" i="8"/>
  <c r="B86" i="8"/>
  <c r="J85" i="8"/>
  <c r="I85" i="8"/>
  <c r="H85" i="8"/>
  <c r="G85" i="8"/>
  <c r="F85" i="8"/>
  <c r="E85" i="8"/>
  <c r="D85" i="8"/>
  <c r="C85" i="8"/>
  <c r="B85" i="8"/>
  <c r="J84" i="8"/>
  <c r="I84" i="8"/>
  <c r="H84" i="8"/>
  <c r="G84" i="8"/>
  <c r="F84" i="8"/>
  <c r="E84" i="8"/>
  <c r="D84" i="8"/>
  <c r="C84" i="8"/>
  <c r="B84" i="8"/>
  <c r="J83" i="8"/>
  <c r="I83" i="8"/>
  <c r="H83" i="8"/>
  <c r="G83" i="8"/>
  <c r="F83" i="8"/>
  <c r="E83" i="8"/>
  <c r="D83" i="8"/>
  <c r="C83" i="8"/>
  <c r="B83" i="8"/>
  <c r="J82" i="8"/>
  <c r="I82" i="8"/>
  <c r="H82" i="8"/>
  <c r="G82" i="8"/>
  <c r="F82" i="8"/>
  <c r="E82" i="8"/>
  <c r="D82" i="8"/>
  <c r="C82" i="8"/>
  <c r="B82" i="8"/>
  <c r="J81" i="8"/>
  <c r="I81" i="8"/>
  <c r="H81" i="8"/>
  <c r="G81" i="8"/>
  <c r="F81" i="8"/>
  <c r="E81" i="8"/>
  <c r="D81" i="8"/>
  <c r="C81" i="8"/>
  <c r="B81" i="8"/>
  <c r="J80" i="8"/>
  <c r="I80" i="8"/>
  <c r="H80" i="8"/>
  <c r="G80" i="8"/>
  <c r="F80" i="8"/>
  <c r="E80" i="8"/>
  <c r="D80" i="8"/>
  <c r="C80" i="8"/>
  <c r="B80" i="8"/>
  <c r="J79" i="8"/>
  <c r="I79" i="8"/>
  <c r="H79" i="8"/>
  <c r="G79" i="8"/>
  <c r="F79" i="8"/>
  <c r="E79" i="8"/>
  <c r="D79" i="8"/>
  <c r="C79" i="8"/>
  <c r="B79" i="8"/>
  <c r="J78" i="8"/>
  <c r="I78" i="8"/>
  <c r="H78" i="8"/>
  <c r="G78" i="8"/>
  <c r="F78" i="8"/>
  <c r="E78" i="8"/>
  <c r="D78" i="8"/>
  <c r="C78" i="8"/>
  <c r="B78" i="8"/>
  <c r="J77" i="8"/>
  <c r="I77" i="8"/>
  <c r="H77" i="8"/>
  <c r="G77" i="8"/>
  <c r="F77" i="8"/>
  <c r="E77" i="8"/>
  <c r="D77" i="8"/>
  <c r="C77" i="8"/>
  <c r="B77" i="8"/>
  <c r="J76" i="8"/>
  <c r="I76" i="8"/>
  <c r="H76" i="8"/>
  <c r="G76" i="8"/>
  <c r="F76" i="8"/>
  <c r="E76" i="8"/>
  <c r="D76" i="8"/>
  <c r="C76" i="8"/>
  <c r="B76" i="8"/>
  <c r="J75" i="8"/>
  <c r="I75" i="8"/>
  <c r="H75" i="8"/>
  <c r="G75" i="8"/>
  <c r="F75" i="8"/>
  <c r="E75" i="8"/>
  <c r="D75" i="8"/>
  <c r="C75" i="8"/>
  <c r="B75" i="8"/>
  <c r="J74" i="8"/>
  <c r="I74" i="8"/>
  <c r="H74" i="8"/>
  <c r="G74" i="8"/>
  <c r="F74" i="8"/>
  <c r="E74" i="8"/>
  <c r="D74" i="8"/>
  <c r="C74" i="8"/>
  <c r="B74" i="8"/>
  <c r="J73" i="8"/>
  <c r="I73" i="8"/>
  <c r="H73" i="8"/>
  <c r="G73" i="8"/>
  <c r="F73" i="8"/>
  <c r="E73" i="8"/>
  <c r="D73" i="8"/>
  <c r="C73" i="8"/>
  <c r="B73" i="8"/>
  <c r="J72" i="8"/>
  <c r="I72" i="8"/>
  <c r="H72" i="8"/>
  <c r="G72" i="8"/>
  <c r="F72" i="8"/>
  <c r="E72" i="8"/>
  <c r="D72" i="8"/>
  <c r="C72" i="8"/>
  <c r="B72" i="8"/>
  <c r="J71" i="8"/>
  <c r="I71" i="8"/>
  <c r="H71" i="8"/>
  <c r="G71" i="8"/>
  <c r="F71" i="8"/>
  <c r="E71" i="8"/>
  <c r="D71" i="8"/>
  <c r="C71" i="8"/>
  <c r="B71" i="8"/>
  <c r="J70" i="8"/>
  <c r="I70" i="8"/>
  <c r="H70" i="8"/>
  <c r="G70" i="8"/>
  <c r="F70" i="8"/>
  <c r="E70" i="8"/>
  <c r="D70" i="8"/>
  <c r="C70" i="8"/>
  <c r="B70" i="8"/>
  <c r="H65" i="8"/>
  <c r="G65" i="8"/>
  <c r="F65" i="8"/>
  <c r="E65" i="8"/>
  <c r="D65" i="8"/>
  <c r="C65" i="8"/>
  <c r="B65" i="8"/>
  <c r="H64" i="8"/>
  <c r="G64" i="8"/>
  <c r="F64" i="8"/>
  <c r="E64" i="8"/>
  <c r="D64" i="8"/>
  <c r="C64" i="8"/>
  <c r="B64" i="8"/>
  <c r="H63" i="8"/>
  <c r="G63" i="8"/>
  <c r="F63" i="8"/>
  <c r="E63" i="8"/>
  <c r="D63" i="8"/>
  <c r="C63" i="8"/>
  <c r="B63" i="8"/>
  <c r="H62" i="8"/>
  <c r="G62" i="8"/>
  <c r="F62" i="8"/>
  <c r="E62" i="8"/>
  <c r="D62" i="8"/>
  <c r="C62" i="8"/>
  <c r="B62" i="8"/>
  <c r="H61" i="8"/>
  <c r="G61" i="8"/>
  <c r="F61" i="8"/>
  <c r="E61" i="8"/>
  <c r="D61" i="8"/>
  <c r="C61" i="8"/>
  <c r="B61" i="8"/>
  <c r="H60" i="8"/>
  <c r="G60" i="8"/>
  <c r="F60" i="8"/>
  <c r="E60" i="8"/>
  <c r="D60" i="8"/>
  <c r="C60" i="8"/>
  <c r="B60" i="8"/>
  <c r="H59" i="8"/>
  <c r="G59" i="8"/>
  <c r="F59" i="8"/>
  <c r="E59" i="8"/>
  <c r="E66" i="8" s="1"/>
  <c r="D59" i="8"/>
  <c r="C59" i="8"/>
  <c r="B59" i="8"/>
  <c r="H58" i="8"/>
  <c r="G58" i="8"/>
  <c r="F58" i="8"/>
  <c r="E58" i="8"/>
  <c r="D58" i="8"/>
  <c r="C58" i="8"/>
  <c r="B58" i="8"/>
  <c r="H57" i="8"/>
  <c r="G57" i="8"/>
  <c r="F57" i="8"/>
  <c r="E57" i="8"/>
  <c r="D57" i="8"/>
  <c r="C57" i="8"/>
  <c r="B57" i="8"/>
  <c r="H56" i="8"/>
  <c r="G56" i="8"/>
  <c r="F56" i="8"/>
  <c r="E56" i="8"/>
  <c r="D56" i="8"/>
  <c r="C56" i="8"/>
  <c r="B56" i="8"/>
  <c r="L27" i="17" l="1"/>
  <c r="L29" i="17" s="1"/>
  <c r="I27" i="17"/>
  <c r="I29" i="17" s="1"/>
  <c r="J27" i="17"/>
  <c r="J29" i="17" s="1"/>
  <c r="K27" i="17"/>
  <c r="K29" i="17" s="1"/>
  <c r="H74" i="6"/>
  <c r="O10" i="18" s="1"/>
  <c r="O12" i="18" s="1"/>
  <c r="H7" i="17"/>
  <c r="J7" i="17"/>
  <c r="J74" i="6"/>
  <c r="Q10" i="18" s="1"/>
  <c r="Q12" i="18" s="1"/>
  <c r="K7" i="17"/>
  <c r="K74" i="6"/>
  <c r="R10" i="18" s="1"/>
  <c r="R12" i="18" s="1"/>
  <c r="I7" i="17"/>
  <c r="I74" i="6"/>
  <c r="P10" i="18" s="1"/>
  <c r="P12" i="18" s="1"/>
  <c r="L7" i="17"/>
  <c r="L74" i="6"/>
  <c r="S10" i="18" s="1"/>
  <c r="S12" i="18" s="1"/>
  <c r="G74" i="6"/>
  <c r="N10" i="18" s="1"/>
  <c r="N12" i="18" s="1"/>
  <c r="G7" i="17"/>
  <c r="G20" i="6"/>
  <c r="N20" i="6" s="1"/>
  <c r="G34" i="6"/>
  <c r="H20" i="6"/>
  <c r="O20" i="6" s="1"/>
  <c r="H34" i="6"/>
  <c r="I20" i="6"/>
  <c r="P20" i="6" s="1"/>
  <c r="I34" i="6"/>
  <c r="J20" i="6"/>
  <c r="Q20" i="6" s="1"/>
  <c r="J34" i="6"/>
  <c r="K20" i="6"/>
  <c r="R20" i="6" s="1"/>
  <c r="K34" i="6"/>
  <c r="L20" i="6"/>
  <c r="S20" i="6" s="1"/>
  <c r="L34" i="6"/>
  <c r="G66" i="8"/>
  <c r="F66" i="8"/>
  <c r="D66" i="8"/>
  <c r="H66" i="8"/>
  <c r="T60" i="10"/>
  <c r="S60" i="10"/>
  <c r="R60" i="10"/>
  <c r="Q60" i="10"/>
  <c r="P60" i="10"/>
  <c r="T59" i="10"/>
  <c r="S59" i="10"/>
  <c r="R59" i="10"/>
  <c r="Q59" i="10"/>
  <c r="P59" i="10"/>
  <c r="T58" i="10"/>
  <c r="S58" i="10"/>
  <c r="R58" i="10"/>
  <c r="Q58" i="10"/>
  <c r="P58" i="10"/>
  <c r="T57" i="10"/>
  <c r="S57" i="10"/>
  <c r="R57" i="10"/>
  <c r="Q57" i="10"/>
  <c r="P57" i="10"/>
  <c r="T56" i="10"/>
  <c r="S56" i="10"/>
  <c r="R56" i="10"/>
  <c r="Q56" i="10"/>
  <c r="P56" i="10"/>
  <c r="T55" i="10"/>
  <c r="S55" i="10"/>
  <c r="R55" i="10"/>
  <c r="Q55" i="10"/>
  <c r="P55" i="10"/>
  <c r="T54" i="10"/>
  <c r="S54" i="10"/>
  <c r="R54" i="10"/>
  <c r="Q54" i="10"/>
  <c r="P54" i="10"/>
  <c r="T53" i="10"/>
  <c r="S53" i="10"/>
  <c r="R53" i="10"/>
  <c r="Q53" i="10"/>
  <c r="P53" i="10"/>
  <c r="T52" i="10"/>
  <c r="S52" i="10"/>
  <c r="R52" i="10"/>
  <c r="Q52" i="10"/>
  <c r="P52" i="10"/>
  <c r="T51" i="10"/>
  <c r="S51" i="10"/>
  <c r="R51" i="10"/>
  <c r="Q51" i="10"/>
  <c r="P51" i="10"/>
  <c r="T50" i="10"/>
  <c r="S50" i="10"/>
  <c r="R50" i="10"/>
  <c r="Q50" i="10"/>
  <c r="P50" i="10"/>
  <c r="T49" i="10"/>
  <c r="S49" i="10"/>
  <c r="R49" i="10"/>
  <c r="Q49" i="10"/>
  <c r="P49" i="10"/>
  <c r="T48" i="10"/>
  <c r="S48" i="10"/>
  <c r="R48" i="10"/>
  <c r="Q48" i="10"/>
  <c r="P48" i="10"/>
  <c r="T47" i="10"/>
  <c r="S47" i="10"/>
  <c r="R47" i="10"/>
  <c r="Q47" i="10"/>
  <c r="P47" i="10"/>
  <c r="T46" i="10"/>
  <c r="S46" i="10"/>
  <c r="R46" i="10"/>
  <c r="Q46" i="10"/>
  <c r="P46" i="10"/>
  <c r="T45" i="10"/>
  <c r="S45" i="10"/>
  <c r="R45" i="10"/>
  <c r="Q45" i="10"/>
  <c r="P45" i="10"/>
  <c r="T44" i="10"/>
  <c r="S44" i="10"/>
  <c r="R44" i="10"/>
  <c r="Q44" i="10"/>
  <c r="P44" i="10"/>
  <c r="T43" i="10"/>
  <c r="S43" i="10"/>
  <c r="R43" i="10"/>
  <c r="Q43" i="10"/>
  <c r="P43" i="10"/>
  <c r="T42" i="10"/>
  <c r="S42" i="10"/>
  <c r="R42" i="10"/>
  <c r="Q42" i="10"/>
  <c r="P42" i="10"/>
  <c r="BA338" i="10"/>
  <c r="AY338" i="10"/>
  <c r="AW338" i="10"/>
  <c r="AU338" i="10"/>
  <c r="BA336" i="10"/>
  <c r="AY336" i="10"/>
  <c r="AW336" i="10"/>
  <c r="AU336" i="10"/>
  <c r="AS336" i="10"/>
  <c r="AZ332" i="10"/>
  <c r="AX332" i="10"/>
  <c r="AV332" i="10"/>
  <c r="AT332" i="10"/>
  <c r="AR332" i="10"/>
  <c r="AZ331" i="10"/>
  <c r="AX331" i="10"/>
  <c r="AX335" i="10" s="1"/>
  <c r="AV331" i="10"/>
  <c r="AT331" i="10"/>
  <c r="AR331" i="10"/>
  <c r="BA327" i="10"/>
  <c r="AY327" i="10"/>
  <c r="AW327" i="10"/>
  <c r="AU327" i="10"/>
  <c r="BA325" i="10"/>
  <c r="AY325" i="10"/>
  <c r="AW325" i="10"/>
  <c r="AU325" i="10"/>
  <c r="AS325" i="10"/>
  <c r="AZ321" i="10"/>
  <c r="AX321" i="10"/>
  <c r="AV321" i="10"/>
  <c r="AT321" i="10"/>
  <c r="AT326" i="10" s="1"/>
  <c r="AR321" i="10"/>
  <c r="AZ320" i="10"/>
  <c r="AX320" i="10"/>
  <c r="AV320" i="10"/>
  <c r="AT320" i="10"/>
  <c r="AR320" i="10"/>
  <c r="BA316" i="10"/>
  <c r="AY316" i="10"/>
  <c r="AW316" i="10"/>
  <c r="AU316" i="10"/>
  <c r="BA314" i="10"/>
  <c r="AY314" i="10"/>
  <c r="AW314" i="10"/>
  <c r="AU314" i="10"/>
  <c r="AS314" i="10"/>
  <c r="AZ310" i="10"/>
  <c r="AZ316" i="10" s="1"/>
  <c r="AX310" i="10"/>
  <c r="AV310" i="10"/>
  <c r="AT310" i="10"/>
  <c r="AR310" i="10"/>
  <c r="AZ309" i="10"/>
  <c r="AX309" i="10"/>
  <c r="AV309" i="10"/>
  <c r="AT309" i="10"/>
  <c r="AR309" i="10"/>
  <c r="BA305" i="10"/>
  <c r="AY305" i="10"/>
  <c r="AW305" i="10"/>
  <c r="AU305" i="10"/>
  <c r="BA303" i="10"/>
  <c r="AY303" i="10"/>
  <c r="AW303" i="10"/>
  <c r="AU303" i="10"/>
  <c r="AS303" i="10"/>
  <c r="AZ299" i="10"/>
  <c r="AX299" i="10"/>
  <c r="AV299" i="10"/>
  <c r="AT299" i="10"/>
  <c r="AR299" i="10"/>
  <c r="AZ298" i="10"/>
  <c r="AZ303" i="10" s="1"/>
  <c r="AX298" i="10"/>
  <c r="AV298" i="10"/>
  <c r="AT298" i="10"/>
  <c r="AR298" i="10"/>
  <c r="BA294" i="10"/>
  <c r="AY294" i="10"/>
  <c r="AW294" i="10"/>
  <c r="AU294" i="10"/>
  <c r="BA292" i="10"/>
  <c r="AY292" i="10"/>
  <c r="AW292" i="10"/>
  <c r="AU292" i="10"/>
  <c r="AS292" i="10"/>
  <c r="AZ288" i="10"/>
  <c r="AX288" i="10"/>
  <c r="AV288" i="10"/>
  <c r="AV294" i="10" s="1"/>
  <c r="AT288" i="10"/>
  <c r="AR288" i="10"/>
  <c r="AZ287" i="10"/>
  <c r="AX287" i="10"/>
  <c r="AV287" i="10"/>
  <c r="AT287" i="10"/>
  <c r="AR287" i="10"/>
  <c r="BA283" i="10"/>
  <c r="AY283" i="10"/>
  <c r="AW283" i="10"/>
  <c r="AU283" i="10"/>
  <c r="BA281" i="10"/>
  <c r="AY281" i="10"/>
  <c r="AW281" i="10"/>
  <c r="AU281" i="10"/>
  <c r="AS281" i="10"/>
  <c r="AZ277" i="10"/>
  <c r="AX277" i="10"/>
  <c r="AV277" i="10"/>
  <c r="AT277" i="10"/>
  <c r="AR277" i="10"/>
  <c r="AZ276" i="10"/>
  <c r="AX276" i="10"/>
  <c r="AV276" i="10"/>
  <c r="AV280" i="10" s="1"/>
  <c r="AT276" i="10"/>
  <c r="AR276" i="10"/>
  <c r="BA272" i="10"/>
  <c r="AY272" i="10"/>
  <c r="AW272" i="10"/>
  <c r="AU272" i="10"/>
  <c r="BA270" i="10"/>
  <c r="AY270" i="10"/>
  <c r="AW270" i="10"/>
  <c r="AU270" i="10"/>
  <c r="AS270" i="10"/>
  <c r="AZ266" i="10"/>
  <c r="AX266" i="10"/>
  <c r="AV266" i="10"/>
  <c r="AT266" i="10"/>
  <c r="AR266" i="10"/>
  <c r="AR271" i="10" s="1"/>
  <c r="AZ265" i="10"/>
  <c r="AX265" i="10"/>
  <c r="AV265" i="10"/>
  <c r="AT265" i="10"/>
  <c r="AR265" i="10"/>
  <c r="BA261" i="10"/>
  <c r="AY261" i="10"/>
  <c r="AW261" i="10"/>
  <c r="AU261" i="10"/>
  <c r="BA259" i="10"/>
  <c r="AY259" i="10"/>
  <c r="AW259" i="10"/>
  <c r="AU259" i="10"/>
  <c r="AS259" i="10"/>
  <c r="AZ255" i="10"/>
  <c r="AX255" i="10"/>
  <c r="AX258" i="10" s="1"/>
  <c r="AV255" i="10"/>
  <c r="AT255" i="10"/>
  <c r="AR255" i="10"/>
  <c r="AZ254" i="10"/>
  <c r="AX254" i="10"/>
  <c r="AV254" i="10"/>
  <c r="AT254" i="10"/>
  <c r="AR254" i="10"/>
  <c r="AR259" i="10" s="1"/>
  <c r="BA250" i="10"/>
  <c r="AY250" i="10"/>
  <c r="AW250" i="10"/>
  <c r="AU250" i="10"/>
  <c r="BA248" i="10"/>
  <c r="AY248" i="10"/>
  <c r="AW248" i="10"/>
  <c r="AU248" i="10"/>
  <c r="AS248" i="10"/>
  <c r="AZ244" i="10"/>
  <c r="AX244" i="10"/>
  <c r="AV244" i="10"/>
  <c r="AT244" i="10"/>
  <c r="AR244" i="10"/>
  <c r="AZ243" i="10"/>
  <c r="AX243" i="10"/>
  <c r="AX248" i="10" s="1"/>
  <c r="AV243" i="10"/>
  <c r="AT243" i="10"/>
  <c r="AR243" i="10"/>
  <c r="BA239" i="10"/>
  <c r="AY239" i="10"/>
  <c r="AW239" i="10"/>
  <c r="AU239" i="10"/>
  <c r="BA237" i="10"/>
  <c r="AY237" i="10"/>
  <c r="AW237" i="10"/>
  <c r="AU237" i="10"/>
  <c r="AS237" i="10"/>
  <c r="AZ233" i="10"/>
  <c r="AX233" i="10"/>
  <c r="AV233" i="10"/>
  <c r="AT233" i="10"/>
  <c r="AR233" i="10"/>
  <c r="AZ232" i="10"/>
  <c r="AX232" i="10"/>
  <c r="AV232" i="10"/>
  <c r="AT232" i="10"/>
  <c r="AR232" i="10"/>
  <c r="BA228" i="10"/>
  <c r="AY228" i="10"/>
  <c r="AW228" i="10"/>
  <c r="AU228" i="10"/>
  <c r="BA226" i="10"/>
  <c r="AY226" i="10"/>
  <c r="AW226" i="10"/>
  <c r="AU226" i="10"/>
  <c r="AS226" i="10"/>
  <c r="AZ222" i="10"/>
  <c r="AX222" i="10"/>
  <c r="AV222" i="10"/>
  <c r="AT222" i="10"/>
  <c r="AR222" i="10"/>
  <c r="AZ221" i="10"/>
  <c r="AX221" i="10"/>
  <c r="AV221" i="10"/>
  <c r="AT221" i="10"/>
  <c r="AR221" i="10"/>
  <c r="BA217" i="10"/>
  <c r="AY217" i="10"/>
  <c r="AW217" i="10"/>
  <c r="AU217" i="10"/>
  <c r="BA215" i="10"/>
  <c r="AY215" i="10"/>
  <c r="AW215" i="10"/>
  <c r="AU215" i="10"/>
  <c r="AS215" i="10"/>
  <c r="AZ211" i="10"/>
  <c r="AX211" i="10"/>
  <c r="AV211" i="10"/>
  <c r="AT211" i="10"/>
  <c r="AR211" i="10"/>
  <c r="AZ210" i="10"/>
  <c r="AZ215" i="10" s="1"/>
  <c r="AX210" i="10"/>
  <c r="AV210" i="10"/>
  <c r="AT210" i="10"/>
  <c r="AR210" i="10"/>
  <c r="BA206" i="10"/>
  <c r="AY206" i="10"/>
  <c r="AW206" i="10"/>
  <c r="AU206" i="10"/>
  <c r="BA204" i="10"/>
  <c r="AY204" i="10"/>
  <c r="AW204" i="10"/>
  <c r="AU204" i="10"/>
  <c r="AS204" i="10"/>
  <c r="AZ200" i="10"/>
  <c r="AX200" i="10"/>
  <c r="AV200" i="10"/>
  <c r="AV206" i="10" s="1"/>
  <c r="AT200" i="10"/>
  <c r="AR200" i="10"/>
  <c r="AZ199" i="10"/>
  <c r="AX199" i="10"/>
  <c r="AV199" i="10"/>
  <c r="AT199" i="10"/>
  <c r="AR199" i="10"/>
  <c r="BA195" i="10"/>
  <c r="AY195" i="10"/>
  <c r="AW195" i="10"/>
  <c r="AU195" i="10"/>
  <c r="BA193" i="10"/>
  <c r="AY193" i="10"/>
  <c r="AW193" i="10"/>
  <c r="AU193" i="10"/>
  <c r="AS193" i="10"/>
  <c r="AZ189" i="10"/>
  <c r="AX189" i="10"/>
  <c r="AV189" i="10"/>
  <c r="AT189" i="10"/>
  <c r="AR189" i="10"/>
  <c r="AZ188" i="10"/>
  <c r="AX188" i="10"/>
  <c r="AV188" i="10"/>
  <c r="AV192" i="10" s="1"/>
  <c r="AT188" i="10"/>
  <c r="AR188" i="10"/>
  <c r="BA184" i="10"/>
  <c r="AY184" i="10"/>
  <c r="AW184" i="10"/>
  <c r="AU184" i="10"/>
  <c r="BA182" i="10"/>
  <c r="AY182" i="10"/>
  <c r="AW182" i="10"/>
  <c r="AU182" i="10"/>
  <c r="AS182" i="10"/>
  <c r="AZ178" i="10"/>
  <c r="AX178" i="10"/>
  <c r="AV178" i="10"/>
  <c r="AT178" i="10"/>
  <c r="AR178" i="10"/>
  <c r="AR183" i="10" s="1"/>
  <c r="AZ177" i="10"/>
  <c r="AX177" i="10"/>
  <c r="AV177" i="10"/>
  <c r="AT177" i="10"/>
  <c r="AR177" i="10"/>
  <c r="BA173" i="10"/>
  <c r="AY173" i="10"/>
  <c r="AW173" i="10"/>
  <c r="AU173" i="10"/>
  <c r="BA171" i="10"/>
  <c r="AY171" i="10"/>
  <c r="AW171" i="10"/>
  <c r="AU171" i="10"/>
  <c r="AS171" i="10"/>
  <c r="AZ167" i="10"/>
  <c r="AX167" i="10"/>
  <c r="AX171" i="10" s="1"/>
  <c r="AV167" i="10"/>
  <c r="AT167" i="10"/>
  <c r="AR167" i="10"/>
  <c r="AZ166" i="10"/>
  <c r="AX166" i="10"/>
  <c r="AV166" i="10"/>
  <c r="AT166" i="10"/>
  <c r="AR166" i="10"/>
  <c r="AR171" i="10" s="1"/>
  <c r="BA162" i="10"/>
  <c r="AY162" i="10"/>
  <c r="AW162" i="10"/>
  <c r="AU162" i="10"/>
  <c r="BA160" i="10"/>
  <c r="AY160" i="10"/>
  <c r="AW160" i="10"/>
  <c r="AU160" i="10"/>
  <c r="AS160" i="10"/>
  <c r="AZ156" i="10"/>
  <c r="AX156" i="10"/>
  <c r="AV156" i="10"/>
  <c r="AT156" i="10"/>
  <c r="AR156" i="10"/>
  <c r="AZ155" i="10"/>
  <c r="AX155" i="10"/>
  <c r="AV155" i="10"/>
  <c r="AT155" i="10"/>
  <c r="AR155" i="10"/>
  <c r="BA151" i="10"/>
  <c r="AY151" i="10"/>
  <c r="AW151" i="10"/>
  <c r="AU151" i="10"/>
  <c r="BA149" i="10"/>
  <c r="AY149" i="10"/>
  <c r="AW149" i="10"/>
  <c r="AU149" i="10"/>
  <c r="AS149" i="10"/>
  <c r="AZ145" i="10"/>
  <c r="AX145" i="10"/>
  <c r="AV145" i="10"/>
  <c r="AT145" i="10"/>
  <c r="AR145" i="10"/>
  <c r="AZ144" i="10"/>
  <c r="AX144" i="10"/>
  <c r="AV144" i="10"/>
  <c r="AT144" i="10"/>
  <c r="AR144" i="10"/>
  <c r="BA140" i="10"/>
  <c r="AY140" i="10"/>
  <c r="AW140" i="10"/>
  <c r="AU140" i="10"/>
  <c r="BA138" i="10"/>
  <c r="AY138" i="10"/>
  <c r="AW138" i="10"/>
  <c r="AU138" i="10"/>
  <c r="AS138" i="10"/>
  <c r="AZ134" i="10"/>
  <c r="AZ138" i="10" s="1"/>
  <c r="AX134" i="10"/>
  <c r="AV134" i="10"/>
  <c r="AT134" i="10"/>
  <c r="AR134" i="10"/>
  <c r="AZ133" i="10"/>
  <c r="AX133" i="10"/>
  <c r="AV133" i="10"/>
  <c r="AT133" i="10"/>
  <c r="AT137" i="10" s="1"/>
  <c r="AR133" i="10"/>
  <c r="BA129" i="10"/>
  <c r="AY129" i="10"/>
  <c r="AW129" i="10"/>
  <c r="AU129" i="10"/>
  <c r="BA127" i="10"/>
  <c r="AY127" i="10"/>
  <c r="AW127" i="10"/>
  <c r="AU127" i="10"/>
  <c r="AS127" i="10"/>
  <c r="AZ123" i="10"/>
  <c r="AX123" i="10"/>
  <c r="AV123" i="10"/>
  <c r="AT123" i="10"/>
  <c r="AR123" i="10"/>
  <c r="AZ122" i="10"/>
  <c r="AX122" i="10"/>
  <c r="AV122" i="10"/>
  <c r="AT122" i="10"/>
  <c r="AR122" i="10"/>
  <c r="AS338" i="10"/>
  <c r="BA337" i="10"/>
  <c r="AY337" i="10"/>
  <c r="AW337" i="10"/>
  <c r="AU337" i="10"/>
  <c r="AS337" i="10"/>
  <c r="AZ330" i="10"/>
  <c r="AX330" i="10"/>
  <c r="AV330" i="10"/>
  <c r="AT330" i="10"/>
  <c r="AR330" i="10"/>
  <c r="AZ329" i="10"/>
  <c r="AZ337" i="10" s="1"/>
  <c r="AX329" i="10"/>
  <c r="AV329" i="10"/>
  <c r="AV337" i="10" s="1"/>
  <c r="AT329" i="10"/>
  <c r="AR329" i="10"/>
  <c r="AS327" i="10"/>
  <c r="BA326" i="10"/>
  <c r="AY326" i="10"/>
  <c r="AW326" i="10"/>
  <c r="AU326" i="10"/>
  <c r="AS326" i="10"/>
  <c r="AZ319" i="10"/>
  <c r="AX319" i="10"/>
  <c r="AX325" i="10" s="1"/>
  <c r="AV319" i="10"/>
  <c r="AT319" i="10"/>
  <c r="AR319" i="10"/>
  <c r="AZ318" i="10"/>
  <c r="AX318" i="10"/>
  <c r="AV318" i="10"/>
  <c r="AT318" i="10"/>
  <c r="AR318" i="10"/>
  <c r="AR324" i="10" s="1"/>
  <c r="AS316" i="10"/>
  <c r="BA315" i="10"/>
  <c r="AY315" i="10"/>
  <c r="AW315" i="10"/>
  <c r="AU315" i="10"/>
  <c r="AS315" i="10"/>
  <c r="AZ308" i="10"/>
  <c r="AX308" i="10"/>
  <c r="AV308" i="10"/>
  <c r="AT308" i="10"/>
  <c r="AR308" i="10"/>
  <c r="AZ307" i="10"/>
  <c r="AZ315" i="10" s="1"/>
  <c r="AX307" i="10"/>
  <c r="AV307" i="10"/>
  <c r="AV315" i="10" s="1"/>
  <c r="AT307" i="10"/>
  <c r="AR307" i="10"/>
  <c r="AS305" i="10"/>
  <c r="BA304" i="10"/>
  <c r="AY304" i="10"/>
  <c r="AW304" i="10"/>
  <c r="AU304" i="10"/>
  <c r="AS304" i="10"/>
  <c r="AZ297" i="10"/>
  <c r="AX297" i="10"/>
  <c r="AX303" i="10" s="1"/>
  <c r="AV297" i="10"/>
  <c r="AT297" i="10"/>
  <c r="AR297" i="10"/>
  <c r="AZ296" i="10"/>
  <c r="AX296" i="10"/>
  <c r="AV296" i="10"/>
  <c r="AT296" i="10"/>
  <c r="AR296" i="10"/>
  <c r="AR304" i="10" s="1"/>
  <c r="AS294" i="10"/>
  <c r="BA293" i="10"/>
  <c r="AY293" i="10"/>
  <c r="AW293" i="10"/>
  <c r="AU293" i="10"/>
  <c r="AS293" i="10"/>
  <c r="AZ286" i="10"/>
  <c r="AX286" i="10"/>
  <c r="AV286" i="10"/>
  <c r="AT286" i="10"/>
  <c r="AR286" i="10"/>
  <c r="AZ285" i="10"/>
  <c r="AZ293" i="10" s="1"/>
  <c r="AX285" i="10"/>
  <c r="AV285" i="10"/>
  <c r="AT285" i="10"/>
  <c r="AR285" i="10"/>
  <c r="AS283" i="10"/>
  <c r="BA282" i="10"/>
  <c r="AY282" i="10"/>
  <c r="AW282" i="10"/>
  <c r="AU282" i="10"/>
  <c r="AS282" i="10"/>
  <c r="AZ275" i="10"/>
  <c r="AX275" i="10"/>
  <c r="AX282" i="10" s="1"/>
  <c r="AV275" i="10"/>
  <c r="AT275" i="10"/>
  <c r="AR275" i="10"/>
  <c r="AZ274" i="10"/>
  <c r="AX274" i="10"/>
  <c r="AV274" i="10"/>
  <c r="AT274" i="10"/>
  <c r="AR274" i="10"/>
  <c r="AR282" i="10" s="1"/>
  <c r="AS272" i="10"/>
  <c r="BA271" i="10"/>
  <c r="AY271" i="10"/>
  <c r="AW271" i="10"/>
  <c r="AU271" i="10"/>
  <c r="AS271" i="10"/>
  <c r="AZ264" i="10"/>
  <c r="AX264" i="10"/>
  <c r="AV264" i="10"/>
  <c r="AT264" i="10"/>
  <c r="AR264" i="10"/>
  <c r="AZ263" i="10"/>
  <c r="AX263" i="10"/>
  <c r="AV263" i="10"/>
  <c r="AV271" i="10" s="1"/>
  <c r="AT263" i="10"/>
  <c r="AR263" i="10"/>
  <c r="AS261" i="10"/>
  <c r="BA260" i="10"/>
  <c r="AY260" i="10"/>
  <c r="AW260" i="10"/>
  <c r="AU260" i="10"/>
  <c r="AS260" i="10"/>
  <c r="AZ253" i="10"/>
  <c r="AX253" i="10"/>
  <c r="AV253" i="10"/>
  <c r="AT253" i="10"/>
  <c r="AT261" i="10" s="1"/>
  <c r="AR253" i="10"/>
  <c r="AZ252" i="10"/>
  <c r="AX252" i="10"/>
  <c r="AV252" i="10"/>
  <c r="AT252" i="10"/>
  <c r="AR252" i="10"/>
  <c r="AS250" i="10"/>
  <c r="BA249" i="10"/>
  <c r="AY249" i="10"/>
  <c r="AW249" i="10"/>
  <c r="AU249" i="10"/>
  <c r="AS249" i="10"/>
  <c r="AZ242" i="10"/>
  <c r="AX242" i="10"/>
  <c r="AV242" i="10"/>
  <c r="AT242" i="10"/>
  <c r="AR242" i="10"/>
  <c r="AZ241" i="10"/>
  <c r="AZ249" i="10" s="1"/>
  <c r="AX241" i="10"/>
  <c r="AV241" i="10"/>
  <c r="AT241" i="10"/>
  <c r="AR241" i="10"/>
  <c r="AS239" i="10"/>
  <c r="BA238" i="10"/>
  <c r="AY238" i="10"/>
  <c r="AW238" i="10"/>
  <c r="AU238" i="10"/>
  <c r="AS238" i="10"/>
  <c r="AZ231" i="10"/>
  <c r="AX231" i="10"/>
  <c r="AX238" i="10" s="1"/>
  <c r="AV231" i="10"/>
  <c r="AT231" i="10"/>
  <c r="AR231" i="10"/>
  <c r="AZ230" i="10"/>
  <c r="AX230" i="10"/>
  <c r="AV230" i="10"/>
  <c r="AT230" i="10"/>
  <c r="AR230" i="10"/>
  <c r="AR236" i="10" s="1"/>
  <c r="AS228" i="10"/>
  <c r="BA227" i="10"/>
  <c r="AY227" i="10"/>
  <c r="AW227" i="10"/>
  <c r="AU227" i="10"/>
  <c r="AS227" i="10"/>
  <c r="AZ220" i="10"/>
  <c r="AX220" i="10"/>
  <c r="AV220" i="10"/>
  <c r="AT220" i="10"/>
  <c r="AR220" i="10"/>
  <c r="AZ219" i="10"/>
  <c r="AZ227" i="10" s="1"/>
  <c r="AX219" i="10"/>
  <c r="AV219" i="10"/>
  <c r="AV227" i="10" s="1"/>
  <c r="AT219" i="10"/>
  <c r="AR219" i="10"/>
  <c r="AS217" i="10"/>
  <c r="BA216" i="10"/>
  <c r="AY216" i="10"/>
  <c r="AW216" i="10"/>
  <c r="AU216" i="10"/>
  <c r="AS216" i="10"/>
  <c r="AZ209" i="10"/>
  <c r="AX209" i="10"/>
  <c r="AX216" i="10" s="1"/>
  <c r="AV209" i="10"/>
  <c r="AT209" i="10"/>
  <c r="AT216" i="10" s="1"/>
  <c r="AR209" i="10"/>
  <c r="AZ208" i="10"/>
  <c r="AX208" i="10"/>
  <c r="AV208" i="10"/>
  <c r="AT208" i="10"/>
  <c r="AR208" i="10"/>
  <c r="AR216" i="10" s="1"/>
  <c r="AS206" i="10"/>
  <c r="BA205" i="10"/>
  <c r="AY205" i="10"/>
  <c r="AW205" i="10"/>
  <c r="AU205" i="10"/>
  <c r="AS205" i="10"/>
  <c r="AZ198" i="10"/>
  <c r="AX198" i="10"/>
  <c r="AV198" i="10"/>
  <c r="AT198" i="10"/>
  <c r="AR198" i="10"/>
  <c r="AZ197" i="10"/>
  <c r="AX197" i="10"/>
  <c r="AV197" i="10"/>
  <c r="AT197" i="10"/>
  <c r="AR197" i="10"/>
  <c r="AS195" i="10"/>
  <c r="BA194" i="10"/>
  <c r="AY194" i="10"/>
  <c r="AW194" i="10"/>
  <c r="AU194" i="10"/>
  <c r="AS194" i="10"/>
  <c r="AZ187" i="10"/>
  <c r="AX187" i="10"/>
  <c r="AX193" i="10" s="1"/>
  <c r="AV187" i="10"/>
  <c r="AT187" i="10"/>
  <c r="AR187" i="10"/>
  <c r="AZ186" i="10"/>
  <c r="AX186" i="10"/>
  <c r="AV186" i="10"/>
  <c r="AT186" i="10"/>
  <c r="AR186" i="10"/>
  <c r="AR192" i="10" s="1"/>
  <c r="AS184" i="10"/>
  <c r="BA183" i="10"/>
  <c r="AY183" i="10"/>
  <c r="AW183" i="10"/>
  <c r="AU183" i="10"/>
  <c r="AS183" i="10"/>
  <c r="AZ176" i="10"/>
  <c r="AX176" i="10"/>
  <c r="AV176" i="10"/>
  <c r="AT176" i="10"/>
  <c r="AR176" i="10"/>
  <c r="AZ175" i="10"/>
  <c r="AZ183" i="10" s="1"/>
  <c r="AX175" i="10"/>
  <c r="AV175" i="10"/>
  <c r="AV181" i="10" s="1"/>
  <c r="AT175" i="10"/>
  <c r="AR175" i="10"/>
  <c r="AS173" i="10"/>
  <c r="BA172" i="10"/>
  <c r="AY172" i="10"/>
  <c r="AW172" i="10"/>
  <c r="AU172" i="10"/>
  <c r="AS172" i="10"/>
  <c r="AZ165" i="10"/>
  <c r="AX165" i="10"/>
  <c r="AV165" i="10"/>
  <c r="AT165" i="10"/>
  <c r="AT172" i="10" s="1"/>
  <c r="AR165" i="10"/>
  <c r="AZ164" i="10"/>
  <c r="AX164" i="10"/>
  <c r="AV164" i="10"/>
  <c r="AT164" i="10"/>
  <c r="AR164" i="10"/>
  <c r="AS162" i="10"/>
  <c r="BA161" i="10"/>
  <c r="AY161" i="10"/>
  <c r="AW161" i="10"/>
  <c r="AU161" i="10"/>
  <c r="AS161" i="10"/>
  <c r="AZ154" i="10"/>
  <c r="AX154" i="10"/>
  <c r="AV154" i="10"/>
  <c r="AT154" i="10"/>
  <c r="AR154" i="10"/>
  <c r="AZ153" i="10"/>
  <c r="AZ161" i="10" s="1"/>
  <c r="AX153" i="10"/>
  <c r="AV153" i="10"/>
  <c r="AV159" i="10" s="1"/>
  <c r="AT153" i="10"/>
  <c r="AR153" i="10"/>
  <c r="AS151" i="10"/>
  <c r="BA150" i="10"/>
  <c r="AY150" i="10"/>
  <c r="AW150" i="10"/>
  <c r="AU150" i="10"/>
  <c r="AS150" i="10"/>
  <c r="AZ143" i="10"/>
  <c r="AX143" i="10"/>
  <c r="AX147" i="10" s="1"/>
  <c r="AV143" i="10"/>
  <c r="AT143" i="10"/>
  <c r="AR143" i="10"/>
  <c r="AZ142" i="10"/>
  <c r="AX142" i="10"/>
  <c r="AV142" i="10"/>
  <c r="AT142" i="10"/>
  <c r="AR142" i="10"/>
  <c r="AR148" i="10" s="1"/>
  <c r="AS140" i="10"/>
  <c r="BA139" i="10"/>
  <c r="AY139" i="10"/>
  <c r="AW139" i="10"/>
  <c r="AU139" i="10"/>
  <c r="AS139" i="10"/>
  <c r="AZ132" i="10"/>
  <c r="AX132" i="10"/>
  <c r="AV132" i="10"/>
  <c r="AT132" i="10"/>
  <c r="AR132" i="10"/>
  <c r="AZ131" i="10"/>
  <c r="AZ139" i="10" s="1"/>
  <c r="AX131" i="10"/>
  <c r="AV131" i="10"/>
  <c r="AT131" i="10"/>
  <c r="AR131" i="10"/>
  <c r="AS129" i="10"/>
  <c r="BA128" i="10"/>
  <c r="AY128" i="10"/>
  <c r="AW128" i="10"/>
  <c r="AU128" i="10"/>
  <c r="AS128" i="10"/>
  <c r="AZ121" i="10"/>
  <c r="AX121" i="10"/>
  <c r="AX128" i="10" s="1"/>
  <c r="AV121" i="10"/>
  <c r="AT121" i="10"/>
  <c r="AT128" i="10" s="1"/>
  <c r="AR121" i="10"/>
  <c r="AZ120" i="10"/>
  <c r="AX120" i="10"/>
  <c r="AV120" i="10"/>
  <c r="AT120" i="10"/>
  <c r="AR120" i="10"/>
  <c r="AR126" i="10" s="1"/>
  <c r="BA118" i="10"/>
  <c r="AY118" i="10"/>
  <c r="AW118" i="10"/>
  <c r="AU118" i="10"/>
  <c r="AS118" i="10"/>
  <c r="BA117" i="10"/>
  <c r="AY117" i="10"/>
  <c r="AW117" i="10"/>
  <c r="AU117" i="10"/>
  <c r="AS117" i="10"/>
  <c r="BA116" i="10"/>
  <c r="AY116" i="10"/>
  <c r="AW116" i="10"/>
  <c r="AU116" i="10"/>
  <c r="AS116" i="10"/>
  <c r="BA107" i="10"/>
  <c r="AY107" i="10"/>
  <c r="AW107" i="10"/>
  <c r="AU107" i="10"/>
  <c r="AS107" i="10"/>
  <c r="BA106" i="10"/>
  <c r="AY106" i="10"/>
  <c r="AW106" i="10"/>
  <c r="AU106" i="10"/>
  <c r="AS106" i="10"/>
  <c r="BA105" i="10"/>
  <c r="AY105" i="10"/>
  <c r="AW105" i="10"/>
  <c r="AU105" i="10"/>
  <c r="AS105" i="10"/>
  <c r="BA96" i="10"/>
  <c r="AY96" i="10"/>
  <c r="AW96" i="10"/>
  <c r="AU96" i="10"/>
  <c r="AS96" i="10"/>
  <c r="BA95" i="10"/>
  <c r="AY95" i="10"/>
  <c r="AW95" i="10"/>
  <c r="AU95" i="10"/>
  <c r="AS95" i="10"/>
  <c r="BA94" i="10"/>
  <c r="AY94" i="10"/>
  <c r="AW94" i="10"/>
  <c r="AU94" i="10"/>
  <c r="AS94" i="10"/>
  <c r="BA85" i="10"/>
  <c r="AY85" i="10"/>
  <c r="AW85" i="10"/>
  <c r="AU85" i="10"/>
  <c r="AS85" i="10"/>
  <c r="BA84" i="10"/>
  <c r="AY84" i="10"/>
  <c r="AW84" i="10"/>
  <c r="AU84" i="10"/>
  <c r="AS84" i="10"/>
  <c r="BA83" i="10"/>
  <c r="AY83" i="10"/>
  <c r="AW83" i="10"/>
  <c r="AU83" i="10"/>
  <c r="AS83" i="10"/>
  <c r="BA74" i="10"/>
  <c r="AY74" i="10"/>
  <c r="AW74" i="10"/>
  <c r="AU74" i="10"/>
  <c r="AS74" i="10"/>
  <c r="BA73" i="10"/>
  <c r="AY73" i="10"/>
  <c r="AW73" i="10"/>
  <c r="AU73" i="10"/>
  <c r="AS73" i="10"/>
  <c r="BA72" i="10"/>
  <c r="AY72" i="10"/>
  <c r="AW72" i="10"/>
  <c r="AU72" i="10"/>
  <c r="AS72" i="10"/>
  <c r="BA63" i="10"/>
  <c r="AY63" i="10"/>
  <c r="AW63" i="10"/>
  <c r="AU63" i="10"/>
  <c r="AS63" i="10"/>
  <c r="BA62" i="10"/>
  <c r="AY62" i="10"/>
  <c r="AW62" i="10"/>
  <c r="AU62" i="10"/>
  <c r="AS62" i="10"/>
  <c r="BA61" i="10"/>
  <c r="AY61" i="10"/>
  <c r="AW61" i="10"/>
  <c r="AU61" i="10"/>
  <c r="AS61" i="10"/>
  <c r="BA52" i="10"/>
  <c r="AY52" i="10"/>
  <c r="AW52" i="10"/>
  <c r="AU52" i="10"/>
  <c r="AS52" i="10"/>
  <c r="BA51" i="10"/>
  <c r="AY51" i="10"/>
  <c r="AW51" i="10"/>
  <c r="AU51" i="10"/>
  <c r="AS51" i="10"/>
  <c r="BA50" i="10"/>
  <c r="AY50" i="10"/>
  <c r="AW50" i="10"/>
  <c r="AU50" i="10"/>
  <c r="AS50" i="10"/>
  <c r="BA41" i="10"/>
  <c r="AY41" i="10"/>
  <c r="AW41" i="10"/>
  <c r="AU41" i="10"/>
  <c r="AS41" i="10"/>
  <c r="BA40" i="10"/>
  <c r="AY40" i="10"/>
  <c r="AW40" i="10"/>
  <c r="AU40" i="10"/>
  <c r="AS40" i="10"/>
  <c r="BA39" i="10"/>
  <c r="AY39" i="10"/>
  <c r="AW39" i="10"/>
  <c r="AU39" i="10"/>
  <c r="AS39" i="10"/>
  <c r="BA30" i="10"/>
  <c r="AY30" i="10"/>
  <c r="AW30" i="10"/>
  <c r="AU30" i="10"/>
  <c r="AS30" i="10"/>
  <c r="BA29" i="10"/>
  <c r="AY29" i="10"/>
  <c r="AW29" i="10"/>
  <c r="AU29" i="10"/>
  <c r="AS29" i="10"/>
  <c r="BA28" i="10"/>
  <c r="AY28" i="10"/>
  <c r="AW28" i="10"/>
  <c r="AU28" i="10"/>
  <c r="AS28" i="10"/>
  <c r="AZ338" i="10"/>
  <c r="AT338" i="10"/>
  <c r="AR334" i="10"/>
  <c r="AR336" i="10"/>
  <c r="AR335" i="10"/>
  <c r="AR323" i="10"/>
  <c r="AZ327" i="10"/>
  <c r="AV324" i="10"/>
  <c r="AZ326" i="10"/>
  <c r="AV326" i="10"/>
  <c r="AX313" i="10"/>
  <c r="AR313" i="10"/>
  <c r="AT313" i="10"/>
  <c r="AX315" i="10"/>
  <c r="AT302" i="10"/>
  <c r="AX291" i="10"/>
  <c r="AT293" i="10"/>
  <c r="AX293" i="10"/>
  <c r="AZ281" i="10"/>
  <c r="AZ272" i="10"/>
  <c r="AT269" i="10"/>
  <c r="AX270" i="10"/>
  <c r="AV259" i="10"/>
  <c r="AZ260" i="10"/>
  <c r="AZ248" i="10"/>
  <c r="AT249" i="10"/>
  <c r="AZ239" i="10"/>
  <c r="AZ238" i="10"/>
  <c r="AX224" i="10"/>
  <c r="AT228" i="10"/>
  <c r="AX225" i="10"/>
  <c r="AX214" i="10"/>
  <c r="AV214" i="10"/>
  <c r="AR214" i="10"/>
  <c r="AZ216" i="10"/>
  <c r="AX204" i="10"/>
  <c r="AR203" i="10"/>
  <c r="AZ206" i="10"/>
  <c r="AT203" i="10"/>
  <c r="AZ205" i="10"/>
  <c r="AV184" i="10"/>
  <c r="AZ180" i="10"/>
  <c r="AX181" i="10"/>
  <c r="AT183" i="10"/>
  <c r="AZ171" i="10"/>
  <c r="AV170" i="10"/>
  <c r="AZ172" i="10"/>
  <c r="AT161" i="10"/>
  <c r="AZ151" i="10"/>
  <c r="AZ149" i="10"/>
  <c r="AZ150" i="10"/>
  <c r="AX137" i="10"/>
  <c r="AR140" i="10"/>
  <c r="AV126" i="10"/>
  <c r="AZ127" i="10"/>
  <c r="AZ128" i="10"/>
  <c r="AV128" i="10"/>
  <c r="AR338" i="10"/>
  <c r="AX334" i="10"/>
  <c r="AX338" i="10"/>
  <c r="AR327" i="10"/>
  <c r="AV327" i="10"/>
  <c r="AT316" i="10"/>
  <c r="AX314" i="10"/>
  <c r="AR312" i="10"/>
  <c r="AX316" i="10"/>
  <c r="AR316" i="10"/>
  <c r="AT315" i="10"/>
  <c r="AR315" i="10"/>
  <c r="AV305" i="10"/>
  <c r="AR305" i="10"/>
  <c r="AV304" i="10"/>
  <c r="AR303" i="10"/>
  <c r="AV301" i="10"/>
  <c r="AR301" i="10"/>
  <c r="AX301" i="10"/>
  <c r="AV302" i="10"/>
  <c r="AR302" i="10"/>
  <c r="AZ305" i="10"/>
  <c r="AZ304" i="10"/>
  <c r="AZ294" i="10"/>
  <c r="AR294" i="10"/>
  <c r="AR290" i="10"/>
  <c r="AR291" i="10"/>
  <c r="AZ290" i="10"/>
  <c r="AX294" i="10"/>
  <c r="AR293" i="10"/>
  <c r="AV283" i="10"/>
  <c r="AV282" i="10"/>
  <c r="AR281" i="10"/>
  <c r="AR280" i="10"/>
  <c r="AV279" i="10"/>
  <c r="AR279" i="10"/>
  <c r="AR283" i="10"/>
  <c r="AZ283" i="10"/>
  <c r="AV281" i="10"/>
  <c r="AZ282" i="10"/>
  <c r="AT282" i="10"/>
  <c r="AT272" i="10"/>
  <c r="AT268" i="10"/>
  <c r="AX271" i="10"/>
  <c r="AT271" i="10"/>
  <c r="AZ261" i="10"/>
  <c r="AV261" i="10"/>
  <c r="AR261" i="10"/>
  <c r="AV260" i="10"/>
  <c r="AV257" i="10"/>
  <c r="AR257" i="10"/>
  <c r="AZ259" i="10"/>
  <c r="AZ257" i="10"/>
  <c r="AV258" i="10"/>
  <c r="AR260" i="10"/>
  <c r="AV250" i="10"/>
  <c r="AV249" i="10"/>
  <c r="AR248" i="10"/>
  <c r="AX247" i="10"/>
  <c r="AX246" i="10"/>
  <c r="AV246" i="10"/>
  <c r="AR246" i="10"/>
  <c r="AZ250" i="10"/>
  <c r="AX250" i="10"/>
  <c r="AT247" i="10"/>
  <c r="AR250" i="10"/>
  <c r="AX249" i="10"/>
  <c r="AR249" i="10"/>
  <c r="AR239" i="10"/>
  <c r="AV238" i="10"/>
  <c r="AX237" i="10"/>
  <c r="AV235" i="10"/>
  <c r="AR235" i="10"/>
  <c r="AV239" i="10"/>
  <c r="AV236" i="10"/>
  <c r="AX239" i="10"/>
  <c r="AR238" i="10"/>
  <c r="AR228" i="10"/>
  <c r="AX226" i="10"/>
  <c r="AR224" i="10"/>
  <c r="AV228" i="10"/>
  <c r="AR225" i="10"/>
  <c r="AZ228" i="10"/>
  <c r="AX228" i="10"/>
  <c r="AT227" i="10"/>
  <c r="AR227" i="10"/>
  <c r="AV217" i="10"/>
  <c r="AR217" i="10"/>
  <c r="AV216" i="10"/>
  <c r="AV213" i="10"/>
  <c r="AR213" i="10"/>
  <c r="AZ217" i="10"/>
  <c r="AT206" i="10"/>
  <c r="AR206" i="10"/>
  <c r="AT205" i="10"/>
  <c r="AX203" i="10"/>
  <c r="AR202" i="10"/>
  <c r="AX202" i="10"/>
  <c r="AX206" i="10"/>
  <c r="AX205" i="10"/>
  <c r="AR205" i="10"/>
  <c r="AR195" i="10"/>
  <c r="AR191" i="10"/>
  <c r="AZ195" i="10"/>
  <c r="AV195" i="10"/>
  <c r="AR193" i="10"/>
  <c r="AZ194" i="10"/>
  <c r="AV194" i="10"/>
  <c r="AX182" i="10"/>
  <c r="AX184" i="10"/>
  <c r="AR181" i="10"/>
  <c r="AV173" i="10"/>
  <c r="AV172" i="10"/>
  <c r="AV169" i="10"/>
  <c r="AR169" i="10"/>
  <c r="AZ173" i="10"/>
  <c r="AR173" i="10"/>
  <c r="AR172" i="10"/>
  <c r="AZ162" i="10"/>
  <c r="AR162" i="10"/>
  <c r="AV160" i="10"/>
  <c r="AR158" i="10"/>
  <c r="AX160" i="10"/>
  <c r="AV162" i="10"/>
  <c r="AR159" i="10"/>
  <c r="AZ158" i="10"/>
  <c r="AX162" i="10"/>
  <c r="AX161" i="10"/>
  <c r="AR161" i="10"/>
  <c r="AV151" i="10"/>
  <c r="AR151" i="10"/>
  <c r="AV150" i="10"/>
  <c r="AR149" i="10"/>
  <c r="AV147" i="10"/>
  <c r="AR147" i="10"/>
  <c r="AV148" i="10"/>
  <c r="AZ147" i="10"/>
  <c r="AV140" i="10"/>
  <c r="AX139" i="10"/>
  <c r="AR138" i="10"/>
  <c r="AX136" i="10"/>
  <c r="AV136" i="10"/>
  <c r="AX140" i="10"/>
  <c r="AT139" i="10"/>
  <c r="AV129" i="10"/>
  <c r="AR129" i="10"/>
  <c r="AR127" i="10"/>
  <c r="AV125" i="10"/>
  <c r="AR125" i="10"/>
  <c r="AR128" i="10"/>
  <c r="F133" i="4"/>
  <c r="E133" i="4"/>
  <c r="D133" i="4"/>
  <c r="C133" i="4"/>
  <c r="Q214" i="4"/>
  <c r="P214" i="4"/>
  <c r="O214" i="4"/>
  <c r="N214" i="4"/>
  <c r="M214" i="4"/>
  <c r="L214" i="4"/>
  <c r="K214" i="4"/>
  <c r="J214" i="4"/>
  <c r="I214" i="4"/>
  <c r="H214" i="4"/>
  <c r="G214" i="4"/>
  <c r="F214" i="4"/>
  <c r="E214" i="4"/>
  <c r="D214" i="4"/>
  <c r="Q213" i="4"/>
  <c r="P213" i="4"/>
  <c r="O213" i="4"/>
  <c r="N213" i="4"/>
  <c r="M213" i="4"/>
  <c r="L213" i="4"/>
  <c r="K213" i="4"/>
  <c r="J213" i="4"/>
  <c r="I213" i="4"/>
  <c r="H213" i="4"/>
  <c r="G213" i="4"/>
  <c r="F213" i="4"/>
  <c r="E213" i="4"/>
  <c r="D213" i="4"/>
  <c r="Q212" i="4"/>
  <c r="P212" i="4"/>
  <c r="O212" i="4"/>
  <c r="N212" i="4"/>
  <c r="M212" i="4"/>
  <c r="L212" i="4"/>
  <c r="K212" i="4"/>
  <c r="J212" i="4"/>
  <c r="I212" i="4"/>
  <c r="H212" i="4"/>
  <c r="G212" i="4"/>
  <c r="F212" i="4"/>
  <c r="E212" i="4"/>
  <c r="D212" i="4"/>
  <c r="Q211" i="4"/>
  <c r="P211" i="4"/>
  <c r="O211" i="4"/>
  <c r="N211" i="4"/>
  <c r="M211" i="4"/>
  <c r="L211" i="4"/>
  <c r="K211" i="4"/>
  <c r="J211" i="4"/>
  <c r="I211" i="4"/>
  <c r="H211" i="4"/>
  <c r="G211" i="4"/>
  <c r="F211" i="4"/>
  <c r="E211" i="4"/>
  <c r="D211" i="4"/>
  <c r="Q210" i="4"/>
  <c r="P210" i="4"/>
  <c r="O210" i="4"/>
  <c r="N210" i="4"/>
  <c r="M210" i="4"/>
  <c r="L210" i="4"/>
  <c r="K210" i="4"/>
  <c r="J210" i="4"/>
  <c r="I210" i="4"/>
  <c r="H210" i="4"/>
  <c r="G210" i="4"/>
  <c r="F210" i="4"/>
  <c r="E210" i="4"/>
  <c r="D210" i="4"/>
  <c r="Q209" i="4"/>
  <c r="P209" i="4"/>
  <c r="O209" i="4"/>
  <c r="N209" i="4"/>
  <c r="M209" i="4"/>
  <c r="L209" i="4"/>
  <c r="K209" i="4"/>
  <c r="J209" i="4"/>
  <c r="I209" i="4"/>
  <c r="H209" i="4"/>
  <c r="G209" i="4"/>
  <c r="F209" i="4"/>
  <c r="E209" i="4"/>
  <c r="D209" i="4"/>
  <c r="Q208" i="4"/>
  <c r="P208" i="4"/>
  <c r="O208" i="4"/>
  <c r="N208" i="4"/>
  <c r="M208" i="4"/>
  <c r="L208" i="4"/>
  <c r="K208" i="4"/>
  <c r="J208" i="4"/>
  <c r="I208" i="4"/>
  <c r="H208" i="4"/>
  <c r="G208" i="4"/>
  <c r="F208" i="4"/>
  <c r="E208" i="4"/>
  <c r="D208" i="4"/>
  <c r="Q207" i="4"/>
  <c r="P207" i="4"/>
  <c r="O207" i="4"/>
  <c r="N207" i="4"/>
  <c r="M207" i="4"/>
  <c r="L207" i="4"/>
  <c r="K207" i="4"/>
  <c r="J207" i="4"/>
  <c r="I207" i="4"/>
  <c r="H207" i="4"/>
  <c r="G207" i="4"/>
  <c r="F207" i="4"/>
  <c r="E207" i="4"/>
  <c r="D207" i="4"/>
  <c r="Q206" i="4"/>
  <c r="P206" i="4"/>
  <c r="O206" i="4"/>
  <c r="N206" i="4"/>
  <c r="M206" i="4"/>
  <c r="L206" i="4"/>
  <c r="K206" i="4"/>
  <c r="J206" i="4"/>
  <c r="I206" i="4"/>
  <c r="H206" i="4"/>
  <c r="G206" i="4"/>
  <c r="F206" i="4"/>
  <c r="E206" i="4"/>
  <c r="D206" i="4"/>
  <c r="Q205" i="4"/>
  <c r="P205" i="4"/>
  <c r="O205" i="4"/>
  <c r="N205" i="4"/>
  <c r="M205" i="4"/>
  <c r="L205" i="4"/>
  <c r="K205" i="4"/>
  <c r="J205" i="4"/>
  <c r="I205" i="4"/>
  <c r="H205" i="4"/>
  <c r="G205" i="4"/>
  <c r="F205" i="4"/>
  <c r="E205" i="4"/>
  <c r="D205" i="4"/>
  <c r="Q204" i="4"/>
  <c r="P204" i="4"/>
  <c r="O204" i="4"/>
  <c r="N204" i="4"/>
  <c r="M204" i="4"/>
  <c r="L204" i="4"/>
  <c r="K204" i="4"/>
  <c r="J204" i="4"/>
  <c r="I204" i="4"/>
  <c r="H204" i="4"/>
  <c r="G204" i="4"/>
  <c r="F204" i="4"/>
  <c r="E204" i="4"/>
  <c r="D204" i="4"/>
  <c r="Q203" i="4"/>
  <c r="P203" i="4"/>
  <c r="O203" i="4"/>
  <c r="N203" i="4"/>
  <c r="M203" i="4"/>
  <c r="L203" i="4"/>
  <c r="K203" i="4"/>
  <c r="J203" i="4"/>
  <c r="I203" i="4"/>
  <c r="H203" i="4"/>
  <c r="G203" i="4"/>
  <c r="F203" i="4"/>
  <c r="E203" i="4"/>
  <c r="D203" i="4"/>
  <c r="Q202" i="4"/>
  <c r="P202" i="4"/>
  <c r="O202" i="4"/>
  <c r="N202" i="4"/>
  <c r="M202" i="4"/>
  <c r="L202" i="4"/>
  <c r="K202" i="4"/>
  <c r="J202" i="4"/>
  <c r="I202" i="4"/>
  <c r="H202" i="4"/>
  <c r="G202" i="4"/>
  <c r="F202" i="4"/>
  <c r="E202" i="4"/>
  <c r="D202" i="4"/>
  <c r="Q201" i="4"/>
  <c r="P201" i="4"/>
  <c r="O201" i="4"/>
  <c r="N201" i="4"/>
  <c r="M201" i="4"/>
  <c r="L201" i="4"/>
  <c r="K201" i="4"/>
  <c r="J201" i="4"/>
  <c r="I201" i="4"/>
  <c r="H201" i="4"/>
  <c r="G201" i="4"/>
  <c r="F201" i="4"/>
  <c r="E201" i="4"/>
  <c r="D201" i="4"/>
  <c r="Q200" i="4"/>
  <c r="P200" i="4"/>
  <c r="O200" i="4"/>
  <c r="N200" i="4"/>
  <c r="M200" i="4"/>
  <c r="L200" i="4"/>
  <c r="K200" i="4"/>
  <c r="J200" i="4"/>
  <c r="I200" i="4"/>
  <c r="H200" i="4"/>
  <c r="G200" i="4"/>
  <c r="F200" i="4"/>
  <c r="E200" i="4"/>
  <c r="D200" i="4"/>
  <c r="Q199" i="4"/>
  <c r="P199" i="4"/>
  <c r="O199" i="4"/>
  <c r="N199" i="4"/>
  <c r="M199" i="4"/>
  <c r="L199" i="4"/>
  <c r="K199" i="4"/>
  <c r="J199" i="4"/>
  <c r="I199" i="4"/>
  <c r="H199" i="4"/>
  <c r="G199" i="4"/>
  <c r="F199" i="4"/>
  <c r="E199" i="4"/>
  <c r="D199" i="4"/>
  <c r="Q198" i="4"/>
  <c r="P198" i="4"/>
  <c r="O198" i="4"/>
  <c r="N198" i="4"/>
  <c r="M198" i="4"/>
  <c r="L198" i="4"/>
  <c r="K198" i="4"/>
  <c r="J198" i="4"/>
  <c r="I198" i="4"/>
  <c r="H198" i="4"/>
  <c r="G198" i="4"/>
  <c r="F198" i="4"/>
  <c r="E198" i="4"/>
  <c r="D198" i="4"/>
  <c r="Q197" i="4"/>
  <c r="P197" i="4"/>
  <c r="O197" i="4"/>
  <c r="N197" i="4"/>
  <c r="M197" i="4"/>
  <c r="L197" i="4"/>
  <c r="K197" i="4"/>
  <c r="J197" i="4"/>
  <c r="I197" i="4"/>
  <c r="H197" i="4"/>
  <c r="G197" i="4"/>
  <c r="F197" i="4"/>
  <c r="E197" i="4"/>
  <c r="D197" i="4"/>
  <c r="Q196" i="4"/>
  <c r="P196" i="4"/>
  <c r="O196" i="4"/>
  <c r="N196" i="4"/>
  <c r="M196" i="4"/>
  <c r="L196" i="4"/>
  <c r="K196" i="4"/>
  <c r="J196" i="4"/>
  <c r="I196" i="4"/>
  <c r="H196" i="4"/>
  <c r="G196" i="4"/>
  <c r="F196" i="4"/>
  <c r="E196" i="4"/>
  <c r="D196" i="4"/>
  <c r="Q195" i="4"/>
  <c r="P195" i="4"/>
  <c r="O195" i="4"/>
  <c r="N195" i="4"/>
  <c r="M195" i="4"/>
  <c r="L195" i="4"/>
  <c r="K195" i="4"/>
  <c r="J195" i="4"/>
  <c r="I195" i="4"/>
  <c r="H195" i="4"/>
  <c r="G195" i="4"/>
  <c r="F195" i="4"/>
  <c r="E195" i="4"/>
  <c r="D195" i="4"/>
  <c r="Q194" i="4"/>
  <c r="P194" i="4"/>
  <c r="O194" i="4"/>
  <c r="N194" i="4"/>
  <c r="M194" i="4"/>
  <c r="L194" i="4"/>
  <c r="K194" i="4"/>
  <c r="J194" i="4"/>
  <c r="I194" i="4"/>
  <c r="H194" i="4"/>
  <c r="G194" i="4"/>
  <c r="F194" i="4"/>
  <c r="E194" i="4"/>
  <c r="D194" i="4"/>
  <c r="Q193" i="4"/>
  <c r="P193" i="4"/>
  <c r="O193" i="4"/>
  <c r="N193" i="4"/>
  <c r="M193" i="4"/>
  <c r="L193" i="4"/>
  <c r="K193" i="4"/>
  <c r="J193" i="4"/>
  <c r="I193" i="4"/>
  <c r="H193" i="4"/>
  <c r="G193" i="4"/>
  <c r="F193" i="4"/>
  <c r="E193" i="4"/>
  <c r="D193" i="4"/>
  <c r="Q192" i="4"/>
  <c r="P192" i="4"/>
  <c r="O192" i="4"/>
  <c r="N192" i="4"/>
  <c r="M192" i="4"/>
  <c r="L192" i="4"/>
  <c r="K192" i="4"/>
  <c r="J192" i="4"/>
  <c r="I192" i="4"/>
  <c r="H192" i="4"/>
  <c r="G192" i="4"/>
  <c r="F192" i="4"/>
  <c r="E192" i="4"/>
  <c r="D192" i="4"/>
  <c r="Q191" i="4"/>
  <c r="P191" i="4"/>
  <c r="O191" i="4"/>
  <c r="N191" i="4"/>
  <c r="M191" i="4"/>
  <c r="L191" i="4"/>
  <c r="K191" i="4"/>
  <c r="J191" i="4"/>
  <c r="I191" i="4"/>
  <c r="H191" i="4"/>
  <c r="G191" i="4"/>
  <c r="F191" i="4"/>
  <c r="E191" i="4"/>
  <c r="D191" i="4"/>
  <c r="F190" i="4"/>
  <c r="F189" i="4"/>
  <c r="F188" i="4"/>
  <c r="F187" i="4"/>
  <c r="F186" i="4"/>
  <c r="F185" i="4"/>
  <c r="F184" i="4"/>
  <c r="F183" i="4"/>
  <c r="F182" i="4"/>
  <c r="F181" i="4"/>
  <c r="F180" i="4"/>
  <c r="F179" i="4"/>
  <c r="F178" i="4"/>
  <c r="F177" i="4"/>
  <c r="F176" i="4"/>
  <c r="F175" i="4"/>
  <c r="F174" i="4"/>
  <c r="F173" i="4"/>
  <c r="F172" i="4"/>
  <c r="F171" i="4"/>
  <c r="F170" i="4"/>
  <c r="F169" i="4"/>
  <c r="F168" i="4"/>
  <c r="F167" i="4"/>
  <c r="F166" i="4"/>
  <c r="F165" i="4"/>
  <c r="F164" i="4"/>
  <c r="F163" i="4"/>
  <c r="F158" i="4"/>
  <c r="F157" i="4"/>
  <c r="F156" i="4"/>
  <c r="F155" i="4"/>
  <c r="F150" i="4"/>
  <c r="F149" i="4"/>
  <c r="F148" i="4"/>
  <c r="F147" i="4"/>
  <c r="F154" i="4"/>
  <c r="F153" i="4"/>
  <c r="F152" i="4"/>
  <c r="F151" i="4"/>
  <c r="F146" i="4"/>
  <c r="F145" i="4"/>
  <c r="F144" i="4"/>
  <c r="F143" i="4"/>
  <c r="F142" i="4"/>
  <c r="F141" i="4"/>
  <c r="F140" i="4"/>
  <c r="F139" i="4"/>
  <c r="F138" i="4"/>
  <c r="F137" i="4"/>
  <c r="F136" i="4"/>
  <c r="F135" i="4"/>
  <c r="Q190" i="4"/>
  <c r="P190" i="4"/>
  <c r="O190" i="4"/>
  <c r="N190" i="4"/>
  <c r="M190" i="4"/>
  <c r="L190" i="4"/>
  <c r="K190" i="4"/>
  <c r="J190" i="4"/>
  <c r="I190" i="4"/>
  <c r="H190" i="4"/>
  <c r="G190" i="4"/>
  <c r="E190" i="4"/>
  <c r="D190" i="4"/>
  <c r="Q189" i="4"/>
  <c r="P189" i="4"/>
  <c r="O189" i="4"/>
  <c r="N189" i="4"/>
  <c r="M189" i="4"/>
  <c r="L189" i="4"/>
  <c r="K189" i="4"/>
  <c r="J189" i="4"/>
  <c r="I189" i="4"/>
  <c r="H189" i="4"/>
  <c r="G189" i="4"/>
  <c r="E189" i="4"/>
  <c r="D189" i="4"/>
  <c r="Q188" i="4"/>
  <c r="P188" i="4"/>
  <c r="O188" i="4"/>
  <c r="N188" i="4"/>
  <c r="M188" i="4"/>
  <c r="L188" i="4"/>
  <c r="K188" i="4"/>
  <c r="J188" i="4"/>
  <c r="I188" i="4"/>
  <c r="H188" i="4"/>
  <c r="G188" i="4"/>
  <c r="E188" i="4"/>
  <c r="D188" i="4"/>
  <c r="Q187" i="4"/>
  <c r="P187" i="4"/>
  <c r="O187" i="4"/>
  <c r="N187" i="4"/>
  <c r="M187" i="4"/>
  <c r="L187" i="4"/>
  <c r="K187" i="4"/>
  <c r="J187" i="4"/>
  <c r="I187" i="4"/>
  <c r="H187" i="4"/>
  <c r="G187" i="4"/>
  <c r="E187" i="4"/>
  <c r="D187" i="4"/>
  <c r="Q186" i="4"/>
  <c r="P186" i="4"/>
  <c r="O186" i="4"/>
  <c r="N186" i="4"/>
  <c r="M186" i="4"/>
  <c r="L186" i="4"/>
  <c r="K186" i="4"/>
  <c r="J186" i="4"/>
  <c r="I186" i="4"/>
  <c r="H186" i="4"/>
  <c r="G186" i="4"/>
  <c r="E186" i="4"/>
  <c r="D186" i="4"/>
  <c r="Q185" i="4"/>
  <c r="P185" i="4"/>
  <c r="O185" i="4"/>
  <c r="N185" i="4"/>
  <c r="M185" i="4"/>
  <c r="L185" i="4"/>
  <c r="K185" i="4"/>
  <c r="J185" i="4"/>
  <c r="I185" i="4"/>
  <c r="H185" i="4"/>
  <c r="G185" i="4"/>
  <c r="E185" i="4"/>
  <c r="D185" i="4"/>
  <c r="Q184" i="4"/>
  <c r="P184" i="4"/>
  <c r="O184" i="4"/>
  <c r="N184" i="4"/>
  <c r="M184" i="4"/>
  <c r="L184" i="4"/>
  <c r="K184" i="4"/>
  <c r="J184" i="4"/>
  <c r="I184" i="4"/>
  <c r="H184" i="4"/>
  <c r="G184" i="4"/>
  <c r="E184" i="4"/>
  <c r="D184" i="4"/>
  <c r="Q183" i="4"/>
  <c r="P183" i="4"/>
  <c r="O183" i="4"/>
  <c r="N183" i="4"/>
  <c r="M183" i="4"/>
  <c r="L183" i="4"/>
  <c r="K183" i="4"/>
  <c r="J183" i="4"/>
  <c r="I183" i="4"/>
  <c r="H183" i="4"/>
  <c r="G183" i="4"/>
  <c r="E183" i="4"/>
  <c r="D183" i="4"/>
  <c r="Q182" i="4"/>
  <c r="P182" i="4"/>
  <c r="O182" i="4"/>
  <c r="N182" i="4"/>
  <c r="M182" i="4"/>
  <c r="L182" i="4"/>
  <c r="K182" i="4"/>
  <c r="J182" i="4"/>
  <c r="I182" i="4"/>
  <c r="H182" i="4"/>
  <c r="G182" i="4"/>
  <c r="E182" i="4"/>
  <c r="D182" i="4"/>
  <c r="Q181" i="4"/>
  <c r="P181" i="4"/>
  <c r="O181" i="4"/>
  <c r="N181" i="4"/>
  <c r="M181" i="4"/>
  <c r="L181" i="4"/>
  <c r="K181" i="4"/>
  <c r="J181" i="4"/>
  <c r="I181" i="4"/>
  <c r="H181" i="4"/>
  <c r="G181" i="4"/>
  <c r="E181" i="4"/>
  <c r="D181" i="4"/>
  <c r="Q180" i="4"/>
  <c r="P180" i="4"/>
  <c r="O180" i="4"/>
  <c r="N180" i="4"/>
  <c r="M180" i="4"/>
  <c r="L180" i="4"/>
  <c r="K180" i="4"/>
  <c r="J180" i="4"/>
  <c r="I180" i="4"/>
  <c r="H180" i="4"/>
  <c r="G180" i="4"/>
  <c r="E180" i="4"/>
  <c r="D180" i="4"/>
  <c r="Q179" i="4"/>
  <c r="P179" i="4"/>
  <c r="O179" i="4"/>
  <c r="N179" i="4"/>
  <c r="M179" i="4"/>
  <c r="L179" i="4"/>
  <c r="K179" i="4"/>
  <c r="J179" i="4"/>
  <c r="I179" i="4"/>
  <c r="H179" i="4"/>
  <c r="G179" i="4"/>
  <c r="E179" i="4"/>
  <c r="D179" i="4"/>
  <c r="Q178" i="4"/>
  <c r="P178" i="4"/>
  <c r="O178" i="4"/>
  <c r="N178" i="4"/>
  <c r="M178" i="4"/>
  <c r="L178" i="4"/>
  <c r="K178" i="4"/>
  <c r="J178" i="4"/>
  <c r="I178" i="4"/>
  <c r="H178" i="4"/>
  <c r="G178" i="4"/>
  <c r="E178" i="4"/>
  <c r="D178" i="4"/>
  <c r="Q177" i="4"/>
  <c r="P177" i="4"/>
  <c r="O177" i="4"/>
  <c r="N177" i="4"/>
  <c r="M177" i="4"/>
  <c r="L177" i="4"/>
  <c r="K177" i="4"/>
  <c r="J177" i="4"/>
  <c r="I177" i="4"/>
  <c r="H177" i="4"/>
  <c r="G177" i="4"/>
  <c r="E177" i="4"/>
  <c r="D177" i="4"/>
  <c r="Q176" i="4"/>
  <c r="P176" i="4"/>
  <c r="O176" i="4"/>
  <c r="N176" i="4"/>
  <c r="M176" i="4"/>
  <c r="L176" i="4"/>
  <c r="K176" i="4"/>
  <c r="J176" i="4"/>
  <c r="I176" i="4"/>
  <c r="H176" i="4"/>
  <c r="G176" i="4"/>
  <c r="E176" i="4"/>
  <c r="D176" i="4"/>
  <c r="Q175" i="4"/>
  <c r="P175" i="4"/>
  <c r="O175" i="4"/>
  <c r="N175" i="4"/>
  <c r="M175" i="4"/>
  <c r="L175" i="4"/>
  <c r="K175" i="4"/>
  <c r="J175" i="4"/>
  <c r="I175" i="4"/>
  <c r="H175" i="4"/>
  <c r="G175" i="4"/>
  <c r="E175" i="4"/>
  <c r="D175" i="4"/>
  <c r="Q174" i="4"/>
  <c r="P174" i="4"/>
  <c r="O174" i="4"/>
  <c r="N174" i="4"/>
  <c r="M174" i="4"/>
  <c r="L174" i="4"/>
  <c r="K174" i="4"/>
  <c r="J174" i="4"/>
  <c r="I174" i="4"/>
  <c r="H174" i="4"/>
  <c r="G174" i="4"/>
  <c r="E174" i="4"/>
  <c r="D174" i="4"/>
  <c r="Q173" i="4"/>
  <c r="P173" i="4"/>
  <c r="O173" i="4"/>
  <c r="N173" i="4"/>
  <c r="M173" i="4"/>
  <c r="L173" i="4"/>
  <c r="K173" i="4"/>
  <c r="J173" i="4"/>
  <c r="I173" i="4"/>
  <c r="H173" i="4"/>
  <c r="G173" i="4"/>
  <c r="E173" i="4"/>
  <c r="D173" i="4"/>
  <c r="Q172" i="4"/>
  <c r="P172" i="4"/>
  <c r="O172" i="4"/>
  <c r="N172" i="4"/>
  <c r="M172" i="4"/>
  <c r="L172" i="4"/>
  <c r="K172" i="4"/>
  <c r="J172" i="4"/>
  <c r="I172" i="4"/>
  <c r="H172" i="4"/>
  <c r="G172" i="4"/>
  <c r="E172" i="4"/>
  <c r="D172" i="4"/>
  <c r="Q171" i="4"/>
  <c r="P171" i="4"/>
  <c r="O171" i="4"/>
  <c r="N171" i="4"/>
  <c r="M171" i="4"/>
  <c r="L171" i="4"/>
  <c r="K171" i="4"/>
  <c r="J171" i="4"/>
  <c r="I171" i="4"/>
  <c r="H171" i="4"/>
  <c r="G171" i="4"/>
  <c r="E171" i="4"/>
  <c r="D171" i="4"/>
  <c r="Q170" i="4"/>
  <c r="P170" i="4"/>
  <c r="O170" i="4"/>
  <c r="N170" i="4"/>
  <c r="M170" i="4"/>
  <c r="L170" i="4"/>
  <c r="K170" i="4"/>
  <c r="J170" i="4"/>
  <c r="I170" i="4"/>
  <c r="H170" i="4"/>
  <c r="G170" i="4"/>
  <c r="E170" i="4"/>
  <c r="D170" i="4"/>
  <c r="Q169" i="4"/>
  <c r="P169" i="4"/>
  <c r="O169" i="4"/>
  <c r="N169" i="4"/>
  <c r="M169" i="4"/>
  <c r="L169" i="4"/>
  <c r="K169" i="4"/>
  <c r="J169" i="4"/>
  <c r="I169" i="4"/>
  <c r="H169" i="4"/>
  <c r="G169" i="4"/>
  <c r="E169" i="4"/>
  <c r="D169" i="4"/>
  <c r="Q168" i="4"/>
  <c r="P168" i="4"/>
  <c r="O168" i="4"/>
  <c r="N168" i="4"/>
  <c r="M168" i="4"/>
  <c r="L168" i="4"/>
  <c r="K168" i="4"/>
  <c r="J168" i="4"/>
  <c r="I168" i="4"/>
  <c r="H168" i="4"/>
  <c r="G168" i="4"/>
  <c r="E168" i="4"/>
  <c r="D168" i="4"/>
  <c r="Q167" i="4"/>
  <c r="P167" i="4"/>
  <c r="O167" i="4"/>
  <c r="N167" i="4"/>
  <c r="M167" i="4"/>
  <c r="L167" i="4"/>
  <c r="K167" i="4"/>
  <c r="J167" i="4"/>
  <c r="I167" i="4"/>
  <c r="H167" i="4"/>
  <c r="G167" i="4"/>
  <c r="E167" i="4"/>
  <c r="D167" i="4"/>
  <c r="Q166" i="4"/>
  <c r="P166" i="4"/>
  <c r="O166" i="4"/>
  <c r="N166" i="4"/>
  <c r="M166" i="4"/>
  <c r="L166" i="4"/>
  <c r="K166" i="4"/>
  <c r="J166" i="4"/>
  <c r="I166" i="4"/>
  <c r="H166" i="4"/>
  <c r="G166" i="4"/>
  <c r="E166" i="4"/>
  <c r="D166" i="4"/>
  <c r="Q165" i="4"/>
  <c r="P165" i="4"/>
  <c r="O165" i="4"/>
  <c r="N165" i="4"/>
  <c r="M165" i="4"/>
  <c r="L165" i="4"/>
  <c r="K165" i="4"/>
  <c r="J165" i="4"/>
  <c r="I165" i="4"/>
  <c r="H165" i="4"/>
  <c r="G165" i="4"/>
  <c r="E165" i="4"/>
  <c r="D165" i="4"/>
  <c r="Q164" i="4"/>
  <c r="P164" i="4"/>
  <c r="O164" i="4"/>
  <c r="N164" i="4"/>
  <c r="M164" i="4"/>
  <c r="L164" i="4"/>
  <c r="K164" i="4"/>
  <c r="J164" i="4"/>
  <c r="I164" i="4"/>
  <c r="H164" i="4"/>
  <c r="G164" i="4"/>
  <c r="E164" i="4"/>
  <c r="D164" i="4"/>
  <c r="Q163" i="4"/>
  <c r="P163" i="4"/>
  <c r="O163" i="4"/>
  <c r="N163" i="4"/>
  <c r="M163" i="4"/>
  <c r="L163" i="4"/>
  <c r="K163" i="4"/>
  <c r="J163" i="4"/>
  <c r="I163" i="4"/>
  <c r="H163" i="4"/>
  <c r="G163" i="4"/>
  <c r="E163" i="4"/>
  <c r="D163" i="4"/>
  <c r="Q162" i="4"/>
  <c r="P162" i="4"/>
  <c r="O162" i="4"/>
  <c r="N162" i="4"/>
  <c r="M162" i="4"/>
  <c r="L162" i="4"/>
  <c r="K162" i="4"/>
  <c r="J162" i="4"/>
  <c r="I162" i="4"/>
  <c r="H162" i="4"/>
  <c r="G162" i="4"/>
  <c r="F162" i="4"/>
  <c r="E162" i="4"/>
  <c r="D162" i="4"/>
  <c r="Q161" i="4"/>
  <c r="P161" i="4"/>
  <c r="O161" i="4"/>
  <c r="N161" i="4"/>
  <c r="M161" i="4"/>
  <c r="L161" i="4"/>
  <c r="K161" i="4"/>
  <c r="J161" i="4"/>
  <c r="I161" i="4"/>
  <c r="H161" i="4"/>
  <c r="G161" i="4"/>
  <c r="F161" i="4"/>
  <c r="E161" i="4"/>
  <c r="D161" i="4"/>
  <c r="Q160" i="4"/>
  <c r="P160" i="4"/>
  <c r="O160" i="4"/>
  <c r="N160" i="4"/>
  <c r="M160" i="4"/>
  <c r="L160" i="4"/>
  <c r="K160" i="4"/>
  <c r="J160" i="4"/>
  <c r="I160" i="4"/>
  <c r="H160" i="4"/>
  <c r="G160" i="4"/>
  <c r="F160" i="4"/>
  <c r="E160" i="4"/>
  <c r="D160" i="4"/>
  <c r="Q159" i="4"/>
  <c r="P159" i="4"/>
  <c r="O159" i="4"/>
  <c r="N159" i="4"/>
  <c r="M159" i="4"/>
  <c r="L159" i="4"/>
  <c r="K159" i="4"/>
  <c r="J159" i="4"/>
  <c r="I159" i="4"/>
  <c r="H159" i="4"/>
  <c r="G159" i="4"/>
  <c r="F159" i="4"/>
  <c r="E159" i="4"/>
  <c r="D159" i="4"/>
  <c r="Q158" i="4"/>
  <c r="P158" i="4"/>
  <c r="O158" i="4"/>
  <c r="N158" i="4"/>
  <c r="M158" i="4"/>
  <c r="L158" i="4"/>
  <c r="K158" i="4"/>
  <c r="J158" i="4"/>
  <c r="I158" i="4"/>
  <c r="H158" i="4"/>
  <c r="G158" i="4"/>
  <c r="E158" i="4"/>
  <c r="D158" i="4"/>
  <c r="Q157" i="4"/>
  <c r="P157" i="4"/>
  <c r="O157" i="4"/>
  <c r="N157" i="4"/>
  <c r="M157" i="4"/>
  <c r="L157" i="4"/>
  <c r="K157" i="4"/>
  <c r="J157" i="4"/>
  <c r="I157" i="4"/>
  <c r="H157" i="4"/>
  <c r="G157" i="4"/>
  <c r="E157" i="4"/>
  <c r="D157" i="4"/>
  <c r="Q156" i="4"/>
  <c r="P156" i="4"/>
  <c r="O156" i="4"/>
  <c r="N156" i="4"/>
  <c r="M156" i="4"/>
  <c r="L156" i="4"/>
  <c r="K156" i="4"/>
  <c r="J156" i="4"/>
  <c r="I156" i="4"/>
  <c r="H156" i="4"/>
  <c r="G156" i="4"/>
  <c r="E156" i="4"/>
  <c r="D156" i="4"/>
  <c r="Q155" i="4"/>
  <c r="P155" i="4"/>
  <c r="O155" i="4"/>
  <c r="N155" i="4"/>
  <c r="M155" i="4"/>
  <c r="L155" i="4"/>
  <c r="K155" i="4"/>
  <c r="J155" i="4"/>
  <c r="I155" i="4"/>
  <c r="H155" i="4"/>
  <c r="G155" i="4"/>
  <c r="E155" i="4"/>
  <c r="D155" i="4"/>
  <c r="Q154" i="4"/>
  <c r="P154" i="4"/>
  <c r="O154" i="4"/>
  <c r="N154" i="4"/>
  <c r="M154" i="4"/>
  <c r="L154" i="4"/>
  <c r="K154" i="4"/>
  <c r="J154" i="4"/>
  <c r="I154" i="4"/>
  <c r="H154" i="4"/>
  <c r="G154" i="4"/>
  <c r="E154" i="4"/>
  <c r="D154" i="4"/>
  <c r="Q153" i="4"/>
  <c r="P153" i="4"/>
  <c r="O153" i="4"/>
  <c r="N153" i="4"/>
  <c r="M153" i="4"/>
  <c r="L153" i="4"/>
  <c r="K153" i="4"/>
  <c r="J153" i="4"/>
  <c r="I153" i="4"/>
  <c r="H153" i="4"/>
  <c r="G153" i="4"/>
  <c r="E153" i="4"/>
  <c r="D153" i="4"/>
  <c r="Q152" i="4"/>
  <c r="P152" i="4"/>
  <c r="O152" i="4"/>
  <c r="N152" i="4"/>
  <c r="M152" i="4"/>
  <c r="L152" i="4"/>
  <c r="K152" i="4"/>
  <c r="J152" i="4"/>
  <c r="I152" i="4"/>
  <c r="H152" i="4"/>
  <c r="G152" i="4"/>
  <c r="E152" i="4"/>
  <c r="D152" i="4"/>
  <c r="Q151" i="4"/>
  <c r="P151" i="4"/>
  <c r="O151" i="4"/>
  <c r="N151" i="4"/>
  <c r="M151" i="4"/>
  <c r="L151" i="4"/>
  <c r="K151" i="4"/>
  <c r="J151" i="4"/>
  <c r="I151" i="4"/>
  <c r="H151" i="4"/>
  <c r="G151" i="4"/>
  <c r="E151" i="4"/>
  <c r="D151" i="4"/>
  <c r="Q150" i="4"/>
  <c r="P150" i="4"/>
  <c r="O150" i="4"/>
  <c r="N150" i="4"/>
  <c r="M150" i="4"/>
  <c r="L150" i="4"/>
  <c r="K150" i="4"/>
  <c r="J150" i="4"/>
  <c r="I150" i="4"/>
  <c r="H150" i="4"/>
  <c r="G150" i="4"/>
  <c r="E150" i="4"/>
  <c r="D150" i="4"/>
  <c r="Q149" i="4"/>
  <c r="P149" i="4"/>
  <c r="O149" i="4"/>
  <c r="N149" i="4"/>
  <c r="M149" i="4"/>
  <c r="L149" i="4"/>
  <c r="K149" i="4"/>
  <c r="J149" i="4"/>
  <c r="I149" i="4"/>
  <c r="H149" i="4"/>
  <c r="G149" i="4"/>
  <c r="E149" i="4"/>
  <c r="D149" i="4"/>
  <c r="Q148" i="4"/>
  <c r="P148" i="4"/>
  <c r="O148" i="4"/>
  <c r="N148" i="4"/>
  <c r="M148" i="4"/>
  <c r="L148" i="4"/>
  <c r="K148" i="4"/>
  <c r="J148" i="4"/>
  <c r="I148" i="4"/>
  <c r="H148" i="4"/>
  <c r="G148" i="4"/>
  <c r="E148" i="4"/>
  <c r="D148" i="4"/>
  <c r="Q147" i="4"/>
  <c r="P147" i="4"/>
  <c r="O147" i="4"/>
  <c r="N147" i="4"/>
  <c r="M147" i="4"/>
  <c r="L147" i="4"/>
  <c r="K147" i="4"/>
  <c r="J147" i="4"/>
  <c r="I147" i="4"/>
  <c r="H147" i="4"/>
  <c r="G147" i="4"/>
  <c r="E147" i="4"/>
  <c r="D147" i="4"/>
  <c r="Q146" i="4"/>
  <c r="P146" i="4"/>
  <c r="O146" i="4"/>
  <c r="N146" i="4"/>
  <c r="M146" i="4"/>
  <c r="L146" i="4"/>
  <c r="K146" i="4"/>
  <c r="J146" i="4"/>
  <c r="I146" i="4"/>
  <c r="H146" i="4"/>
  <c r="G146" i="4"/>
  <c r="E146" i="4"/>
  <c r="D146" i="4"/>
  <c r="Q145" i="4"/>
  <c r="P145" i="4"/>
  <c r="O145" i="4"/>
  <c r="N145" i="4"/>
  <c r="M145" i="4"/>
  <c r="L145" i="4"/>
  <c r="K145" i="4"/>
  <c r="J145" i="4"/>
  <c r="I145" i="4"/>
  <c r="H145" i="4"/>
  <c r="G145" i="4"/>
  <c r="E145" i="4"/>
  <c r="D145" i="4"/>
  <c r="Q144" i="4"/>
  <c r="P144" i="4"/>
  <c r="O144" i="4"/>
  <c r="N144" i="4"/>
  <c r="M144" i="4"/>
  <c r="L144" i="4"/>
  <c r="K144" i="4"/>
  <c r="J144" i="4"/>
  <c r="I144" i="4"/>
  <c r="H144" i="4"/>
  <c r="G144" i="4"/>
  <c r="E144" i="4"/>
  <c r="D144" i="4"/>
  <c r="Q143" i="4"/>
  <c r="P143" i="4"/>
  <c r="O143" i="4"/>
  <c r="N143" i="4"/>
  <c r="M143" i="4"/>
  <c r="L143" i="4"/>
  <c r="K143" i="4"/>
  <c r="J143" i="4"/>
  <c r="I143" i="4"/>
  <c r="H143" i="4"/>
  <c r="G143" i="4"/>
  <c r="E143" i="4"/>
  <c r="D143" i="4"/>
  <c r="Q142" i="4"/>
  <c r="P142" i="4"/>
  <c r="O142" i="4"/>
  <c r="N142" i="4"/>
  <c r="M142" i="4"/>
  <c r="L142" i="4"/>
  <c r="K142" i="4"/>
  <c r="J142" i="4"/>
  <c r="I142" i="4"/>
  <c r="H142" i="4"/>
  <c r="G142" i="4"/>
  <c r="E142" i="4"/>
  <c r="D142" i="4"/>
  <c r="Q141" i="4"/>
  <c r="P141" i="4"/>
  <c r="O141" i="4"/>
  <c r="N141" i="4"/>
  <c r="M141" i="4"/>
  <c r="L141" i="4"/>
  <c r="K141" i="4"/>
  <c r="J141" i="4"/>
  <c r="I141" i="4"/>
  <c r="H141" i="4"/>
  <c r="G141" i="4"/>
  <c r="E141" i="4"/>
  <c r="D141" i="4"/>
  <c r="Q140" i="4"/>
  <c r="P140" i="4"/>
  <c r="O140" i="4"/>
  <c r="N140" i="4"/>
  <c r="M140" i="4"/>
  <c r="L140" i="4"/>
  <c r="K140" i="4"/>
  <c r="J140" i="4"/>
  <c r="I140" i="4"/>
  <c r="H140" i="4"/>
  <c r="G140" i="4"/>
  <c r="E140" i="4"/>
  <c r="D140" i="4"/>
  <c r="Q139" i="4"/>
  <c r="P139" i="4"/>
  <c r="O139" i="4"/>
  <c r="N139" i="4"/>
  <c r="M139" i="4"/>
  <c r="L139" i="4"/>
  <c r="K139" i="4"/>
  <c r="J139" i="4"/>
  <c r="I139" i="4"/>
  <c r="H139" i="4"/>
  <c r="G139" i="4"/>
  <c r="E139" i="4"/>
  <c r="D139" i="4"/>
  <c r="E138" i="4"/>
  <c r="E137" i="4"/>
  <c r="E136" i="4"/>
  <c r="E135" i="4"/>
  <c r="Q138" i="4"/>
  <c r="P138" i="4"/>
  <c r="O138" i="4"/>
  <c r="N138" i="4"/>
  <c r="M138" i="4"/>
  <c r="L138" i="4"/>
  <c r="K138" i="4"/>
  <c r="J138" i="4"/>
  <c r="I138" i="4"/>
  <c r="H138" i="4"/>
  <c r="G138" i="4"/>
  <c r="D138" i="4"/>
  <c r="Q137" i="4"/>
  <c r="P137" i="4"/>
  <c r="O137" i="4"/>
  <c r="N137" i="4"/>
  <c r="M137" i="4"/>
  <c r="L137" i="4"/>
  <c r="K137" i="4"/>
  <c r="J137" i="4"/>
  <c r="I137" i="4"/>
  <c r="H137" i="4"/>
  <c r="G137" i="4"/>
  <c r="D137" i="4"/>
  <c r="Q136" i="4"/>
  <c r="P136" i="4"/>
  <c r="O136" i="4"/>
  <c r="N136" i="4"/>
  <c r="M136" i="4"/>
  <c r="L136" i="4"/>
  <c r="K136" i="4"/>
  <c r="J136" i="4"/>
  <c r="I136" i="4"/>
  <c r="H136" i="4"/>
  <c r="G136" i="4"/>
  <c r="D136" i="4"/>
  <c r="Q135" i="4"/>
  <c r="P135" i="4"/>
  <c r="O135" i="4"/>
  <c r="N135" i="4"/>
  <c r="M135" i="4"/>
  <c r="L135" i="4"/>
  <c r="K135" i="4"/>
  <c r="J135" i="4"/>
  <c r="I135" i="4"/>
  <c r="H135" i="4"/>
  <c r="G135" i="4"/>
  <c r="D135" i="4"/>
  <c r="R133" i="4"/>
  <c r="S133" i="4" s="1"/>
  <c r="T133" i="4" s="1"/>
  <c r="U133" i="4" s="1"/>
  <c r="V133" i="4" s="1"/>
  <c r="M133" i="4"/>
  <c r="N133" i="4" s="1"/>
  <c r="O133" i="4" s="1"/>
  <c r="P133" i="4" s="1"/>
  <c r="L133" i="4"/>
  <c r="H133" i="4"/>
  <c r="I133" i="4" s="1"/>
  <c r="J133" i="4" s="1"/>
  <c r="K133" i="4" s="1"/>
  <c r="G133" i="4"/>
  <c r="AV6" i="10"/>
  <c r="AR8" i="10"/>
  <c r="E26" i="10"/>
  <c r="AX257" i="10" l="1"/>
  <c r="AV292" i="10"/>
  <c r="AT324" i="10"/>
  <c r="AX170" i="10"/>
  <c r="AR180" i="10"/>
  <c r="AR272" i="10"/>
  <c r="AT150" i="10"/>
  <c r="AT193" i="10"/>
  <c r="AT236" i="10"/>
  <c r="AT280" i="10"/>
  <c r="AT325" i="10"/>
  <c r="P41" i="10"/>
  <c r="AZ140" i="10"/>
  <c r="AR182" i="10"/>
  <c r="AR268" i="10"/>
  <c r="AV293" i="10"/>
  <c r="AX169" i="10"/>
  <c r="AR258" i="10"/>
  <c r="AX259" i="10"/>
  <c r="AR184" i="10"/>
  <c r="AV205" i="10"/>
  <c r="AV291" i="10"/>
  <c r="AT126" i="10"/>
  <c r="AX129" i="10"/>
  <c r="AV161" i="10"/>
  <c r="AX173" i="10"/>
  <c r="AX283" i="10"/>
  <c r="AX280" i="10"/>
  <c r="AX326" i="10"/>
  <c r="AT327" i="10"/>
  <c r="AV137" i="10"/>
  <c r="AX148" i="10"/>
  <c r="AV335" i="10"/>
  <c r="AR150" i="10"/>
  <c r="AX172" i="10"/>
  <c r="AT217" i="10"/>
  <c r="AT260" i="10"/>
  <c r="AX304" i="10"/>
  <c r="AT170" i="10"/>
  <c r="AX149" i="10"/>
  <c r="AX195" i="10"/>
  <c r="AX281" i="10"/>
  <c r="AX127" i="10"/>
  <c r="AV203" i="10"/>
  <c r="AX324" i="10"/>
  <c r="AX151" i="10"/>
  <c r="AX305" i="10"/>
  <c r="AX150" i="10"/>
  <c r="AR194" i="10"/>
  <c r="AX279" i="10"/>
  <c r="AX323" i="10"/>
  <c r="AV225" i="10"/>
  <c r="AX236" i="10"/>
  <c r="AV247" i="10"/>
  <c r="AV269" i="10"/>
  <c r="AX194" i="10"/>
  <c r="AV313" i="10"/>
  <c r="AR337" i="10"/>
  <c r="AT337" i="10"/>
  <c r="AX337" i="10"/>
  <c r="AV336" i="10"/>
  <c r="AX336" i="10"/>
  <c r="AT336" i="10"/>
  <c r="AT334" i="10"/>
  <c r="AX327" i="10"/>
  <c r="AR326" i="10"/>
  <c r="AT312" i="10"/>
  <c r="AX312" i="10"/>
  <c r="AT304" i="10"/>
  <c r="AT294" i="10"/>
  <c r="AT292" i="10"/>
  <c r="AT291" i="10"/>
  <c r="AZ269" i="10"/>
  <c r="AX269" i="10"/>
  <c r="AX272" i="10"/>
  <c r="AX261" i="10"/>
  <c r="AV248" i="10"/>
  <c r="AT238" i="10"/>
  <c r="AT239" i="10"/>
  <c r="AX227" i="10"/>
  <c r="AT226" i="10"/>
  <c r="AT225" i="10"/>
  <c r="AX215" i="10"/>
  <c r="AX217" i="10"/>
  <c r="AT204" i="10"/>
  <c r="AT195" i="10"/>
  <c r="AT191" i="10"/>
  <c r="AT194" i="10"/>
  <c r="AT192" i="10"/>
  <c r="AZ182" i="10"/>
  <c r="AX183" i="10"/>
  <c r="AZ184" i="10"/>
  <c r="AV180" i="10"/>
  <c r="AV183" i="10"/>
  <c r="AT162" i="10"/>
  <c r="AT160" i="10"/>
  <c r="AT159" i="10"/>
  <c r="AR139" i="10"/>
  <c r="AR136" i="10"/>
  <c r="AX138" i="10"/>
  <c r="AZ129" i="10"/>
  <c r="AV127" i="10"/>
  <c r="R41" i="10" s="1"/>
  <c r="AZ335" i="10"/>
  <c r="AV334" i="10"/>
  <c r="AZ336" i="10"/>
  <c r="AV338" i="10"/>
  <c r="AZ334" i="10"/>
  <c r="AT335" i="10"/>
  <c r="AT323" i="10"/>
  <c r="AZ324" i="10"/>
  <c r="AV323" i="10"/>
  <c r="AR325" i="10"/>
  <c r="AZ325" i="10"/>
  <c r="AZ323" i="10"/>
  <c r="AV325" i="10"/>
  <c r="AZ313" i="10"/>
  <c r="AV312" i="10"/>
  <c r="AR314" i="10"/>
  <c r="AZ314" i="10"/>
  <c r="AV316" i="10"/>
  <c r="AZ312" i="10"/>
  <c r="AT314" i="10"/>
  <c r="AV314" i="10"/>
  <c r="AX302" i="10"/>
  <c r="AT305" i="10"/>
  <c r="AT301" i="10"/>
  <c r="AZ302" i="10"/>
  <c r="AZ301" i="10"/>
  <c r="AT303" i="10"/>
  <c r="AV303" i="10"/>
  <c r="AT290" i="10"/>
  <c r="AZ291" i="10"/>
  <c r="AV290" i="10"/>
  <c r="AR292" i="10"/>
  <c r="AZ292" i="10"/>
  <c r="AX292" i="10"/>
  <c r="AX290" i="10"/>
  <c r="AT283" i="10"/>
  <c r="AT279" i="10"/>
  <c r="AZ280" i="10"/>
  <c r="AZ279" i="10"/>
  <c r="AT281" i="10"/>
  <c r="AV268" i="10"/>
  <c r="AR270" i="10"/>
  <c r="AZ270" i="10"/>
  <c r="AV272" i="10"/>
  <c r="AX268" i="10"/>
  <c r="AZ268" i="10"/>
  <c r="AT270" i="10"/>
  <c r="AZ271" i="10"/>
  <c r="AR269" i="10"/>
  <c r="AV270" i="10"/>
  <c r="AT257" i="10"/>
  <c r="AZ258" i="10"/>
  <c r="AX260" i="10"/>
  <c r="AT259" i="10"/>
  <c r="AT258" i="10"/>
  <c r="AT250" i="10"/>
  <c r="AT246" i="10"/>
  <c r="AZ247" i="10"/>
  <c r="AZ246" i="10"/>
  <c r="AT248" i="10"/>
  <c r="AR247" i="10"/>
  <c r="AT235" i="10"/>
  <c r="AZ236" i="10"/>
  <c r="AR237" i="10"/>
  <c r="AZ237" i="10"/>
  <c r="AX235" i="10"/>
  <c r="AZ235" i="10"/>
  <c r="AT237" i="10"/>
  <c r="AV237" i="10"/>
  <c r="AT224" i="10"/>
  <c r="AZ225" i="10"/>
  <c r="AV224" i="10"/>
  <c r="AR226" i="10"/>
  <c r="AZ226" i="10"/>
  <c r="AZ224" i="10"/>
  <c r="AV226" i="10"/>
  <c r="AT213" i="10"/>
  <c r="AZ214" i="10"/>
  <c r="AR215" i="10"/>
  <c r="AX213" i="10"/>
  <c r="AZ213" i="10"/>
  <c r="AT215" i="10"/>
  <c r="AT214" i="10"/>
  <c r="AV215" i="10"/>
  <c r="AT202" i="10"/>
  <c r="AZ203" i="10"/>
  <c r="AV202" i="10"/>
  <c r="AR204" i="10"/>
  <c r="AZ204" i="10"/>
  <c r="AZ202" i="10"/>
  <c r="AV204" i="10"/>
  <c r="AZ192" i="10"/>
  <c r="AX192" i="10"/>
  <c r="AV191" i="10"/>
  <c r="AZ193" i="10"/>
  <c r="AX191" i="10"/>
  <c r="AZ191" i="10"/>
  <c r="AV193" i="10"/>
  <c r="AT184" i="10"/>
  <c r="AT180" i="10"/>
  <c r="AZ181" i="10"/>
  <c r="AX180" i="10"/>
  <c r="AT182" i="10"/>
  <c r="AT181" i="10"/>
  <c r="AV182" i="10"/>
  <c r="AT173" i="10"/>
  <c r="AT169" i="10"/>
  <c r="AZ170" i="10"/>
  <c r="AZ169" i="10"/>
  <c r="AT171" i="10"/>
  <c r="AR170" i="10"/>
  <c r="AV171" i="10"/>
  <c r="AT158" i="10"/>
  <c r="AZ159" i="10"/>
  <c r="AX159" i="10"/>
  <c r="AV158" i="10"/>
  <c r="AR160" i="10"/>
  <c r="AZ160" i="10"/>
  <c r="AX158" i="10"/>
  <c r="AT151" i="10"/>
  <c r="AT147" i="10"/>
  <c r="AZ148" i="10"/>
  <c r="AT149" i="10"/>
  <c r="AT148" i="10"/>
  <c r="AV149" i="10"/>
  <c r="AV139" i="10"/>
  <c r="AT140" i="10"/>
  <c r="AT136" i="10"/>
  <c r="AZ137" i="10"/>
  <c r="AZ136" i="10"/>
  <c r="AT138" i="10"/>
  <c r="AR137" i="10"/>
  <c r="AV138" i="10"/>
  <c r="AX126" i="10"/>
  <c r="AT129" i="10"/>
  <c r="AT125" i="10"/>
  <c r="Q41" i="10" s="1"/>
  <c r="AZ126" i="10"/>
  <c r="AX125" i="10"/>
  <c r="S41" i="10" s="1"/>
  <c r="AZ125" i="10"/>
  <c r="T41" i="10" s="1"/>
  <c r="AT127" i="10"/>
  <c r="AR78" i="10"/>
  <c r="AR100" i="10"/>
  <c r="AR77" i="10"/>
  <c r="AR99" i="10"/>
  <c r="AR67" i="10"/>
  <c r="AR89" i="10"/>
  <c r="AR111" i="10"/>
  <c r="AR22" i="10"/>
  <c r="AR66" i="10"/>
  <c r="AR88" i="10"/>
  <c r="AR110" i="10"/>
  <c r="AR12" i="10"/>
  <c r="AR9" i="10"/>
  <c r="F34" i="8"/>
  <c r="F33" i="8"/>
  <c r="F32" i="8"/>
  <c r="P62" i="8"/>
  <c r="R57" i="8"/>
  <c r="L50" i="9" s="1"/>
  <c r="Q57" i="8"/>
  <c r="P57" i="8"/>
  <c r="O57" i="8"/>
  <c r="N57" i="8"/>
  <c r="R52" i="8"/>
  <c r="Q52" i="8"/>
  <c r="P52" i="8"/>
  <c r="O52" i="8"/>
  <c r="N52" i="8"/>
  <c r="R47" i="8"/>
  <c r="Q47" i="8"/>
  <c r="P47" i="8"/>
  <c r="O47" i="8"/>
  <c r="N47" i="8"/>
  <c r="R42" i="8"/>
  <c r="L29" i="9" s="1"/>
  <c r="Q42" i="8"/>
  <c r="K29" i="9" s="1"/>
  <c r="P42" i="8"/>
  <c r="O42" i="8"/>
  <c r="N42" i="8"/>
  <c r="R37" i="8"/>
  <c r="Q37" i="8"/>
  <c r="P37" i="8"/>
  <c r="J22" i="9" s="1"/>
  <c r="O37" i="8"/>
  <c r="N37" i="8"/>
  <c r="R32" i="8"/>
  <c r="Q32" i="8"/>
  <c r="P32" i="8"/>
  <c r="O32" i="8"/>
  <c r="N32" i="8"/>
  <c r="H15" i="9" s="1"/>
  <c r="R27" i="8"/>
  <c r="Q27" i="8"/>
  <c r="P27" i="8"/>
  <c r="O27" i="8"/>
  <c r="N27" i="8"/>
  <c r="I7" i="4"/>
  <c r="B117" i="9"/>
  <c r="B96" i="9"/>
  <c r="L92" i="9"/>
  <c r="K92" i="9"/>
  <c r="J92" i="9"/>
  <c r="I92" i="9"/>
  <c r="H92" i="9"/>
  <c r="B68" i="9"/>
  <c r="B47" i="9"/>
  <c r="B40" i="9"/>
  <c r="B33" i="9"/>
  <c r="B26" i="9"/>
  <c r="F36" i="8"/>
  <c r="F38" i="8" s="1"/>
  <c r="F40" i="8" s="1"/>
  <c r="F31" i="8"/>
  <c r="F35" i="8" s="1"/>
  <c r="F37" i="8" s="1"/>
  <c r="F39" i="8" s="1"/>
  <c r="F30" i="8"/>
  <c r="F29" i="8"/>
  <c r="B19" i="9"/>
  <c r="B12" i="9"/>
  <c r="B5" i="9"/>
  <c r="M99" i="8"/>
  <c r="O102" i="8" s="1"/>
  <c r="M79" i="8"/>
  <c r="Q82" i="8" s="1"/>
  <c r="M59" i="8"/>
  <c r="R62" i="8" s="1"/>
  <c r="M54" i="8"/>
  <c r="P56" i="8" s="1"/>
  <c r="M49" i="8"/>
  <c r="P51" i="8" s="1"/>
  <c r="M44" i="8"/>
  <c r="L36" i="9" s="1"/>
  <c r="M39" i="8"/>
  <c r="M34" i="8"/>
  <c r="N61" i="8"/>
  <c r="P46" i="8"/>
  <c r="O41" i="8"/>
  <c r="L22" i="9"/>
  <c r="R36" i="8"/>
  <c r="P36" i="8"/>
  <c r="N36" i="8"/>
  <c r="M29" i="8"/>
  <c r="P31" i="8"/>
  <c r="P26" i="8"/>
  <c r="N26" i="8"/>
  <c r="M24" i="8"/>
  <c r="C122" i="4"/>
  <c r="C123" i="4" s="1"/>
  <c r="AA124" i="4" s="1"/>
  <c r="V213" i="4" s="1"/>
  <c r="C9" i="1"/>
  <c r="C8" i="1"/>
  <c r="F30" i="1"/>
  <c r="F22" i="1"/>
  <c r="D32" i="1"/>
  <c r="V104" i="4" s="1"/>
  <c r="D18" i="1"/>
  <c r="V20" i="4" s="1"/>
  <c r="D17" i="1"/>
  <c r="V14" i="4" s="1"/>
  <c r="V17" i="4" s="1"/>
  <c r="AA17" i="4" s="1"/>
  <c r="V142" i="4" s="1"/>
  <c r="D16" i="1"/>
  <c r="V8" i="4" s="1"/>
  <c r="V11" i="4" s="1"/>
  <c r="AA11" i="4" s="1"/>
  <c r="V138" i="4" s="1"/>
  <c r="C32" i="1"/>
  <c r="C31" i="1"/>
  <c r="C24" i="1"/>
  <c r="C22" i="1"/>
  <c r="C17" i="1"/>
  <c r="G35" i="12"/>
  <c r="C16" i="1"/>
  <c r="B35" i="1"/>
  <c r="F35" i="1" s="1"/>
  <c r="B34" i="1"/>
  <c r="F34" i="1" s="1"/>
  <c r="B33" i="1"/>
  <c r="F33" i="1" s="1"/>
  <c r="B32" i="1"/>
  <c r="F32" i="1" s="1"/>
  <c r="B31" i="1"/>
  <c r="D31" i="1" s="1"/>
  <c r="V98" i="4" s="1"/>
  <c r="B30" i="1"/>
  <c r="D30" i="1" s="1"/>
  <c r="V92" i="4" s="1"/>
  <c r="B29" i="1"/>
  <c r="F29" i="1" s="1"/>
  <c r="B28" i="1"/>
  <c r="F28" i="1" s="1"/>
  <c r="B27" i="1"/>
  <c r="F27" i="1" s="1"/>
  <c r="B26" i="1"/>
  <c r="F26" i="1" s="1"/>
  <c r="B25" i="1"/>
  <c r="F25" i="1" s="1"/>
  <c r="B24" i="1"/>
  <c r="F24" i="1" s="1"/>
  <c r="B23" i="1"/>
  <c r="D23" i="1" s="1"/>
  <c r="V50" i="4" s="1"/>
  <c r="B22" i="1"/>
  <c r="D22" i="1" s="1"/>
  <c r="G47" i="9" s="1"/>
  <c r="B21" i="1"/>
  <c r="F21" i="1" s="1"/>
  <c r="B20" i="1"/>
  <c r="F20" i="1" s="1"/>
  <c r="B19" i="1"/>
  <c r="F19" i="1" s="1"/>
  <c r="B18" i="1"/>
  <c r="F18" i="1" s="1"/>
  <c r="B17" i="1"/>
  <c r="F17" i="1" s="1"/>
  <c r="B16" i="1"/>
  <c r="F16" i="1" s="1"/>
  <c r="E235" i="12"/>
  <c r="F235" i="12"/>
  <c r="G234" i="12"/>
  <c r="G233" i="12"/>
  <c r="G232" i="12"/>
  <c r="G231" i="12"/>
  <c r="G230" i="12"/>
  <c r="G229" i="12"/>
  <c r="G228" i="12"/>
  <c r="G227" i="12"/>
  <c r="G226" i="12"/>
  <c r="G225" i="12"/>
  <c r="G224" i="12"/>
  <c r="G223" i="12"/>
  <c r="G222" i="12"/>
  <c r="G221" i="12"/>
  <c r="G220" i="12"/>
  <c r="G219" i="12"/>
  <c r="G218" i="12"/>
  <c r="G217" i="12"/>
  <c r="G216" i="12"/>
  <c r="G215" i="12"/>
  <c r="G214" i="12"/>
  <c r="G213" i="12"/>
  <c r="G212" i="12"/>
  <c r="G211" i="12"/>
  <c r="G210" i="12"/>
  <c r="G209" i="12"/>
  <c r="G208" i="12"/>
  <c r="G207" i="12"/>
  <c r="G206" i="12"/>
  <c r="G205" i="12"/>
  <c r="G204" i="12"/>
  <c r="G203" i="12"/>
  <c r="G202" i="12"/>
  <c r="G201" i="12"/>
  <c r="G200" i="12"/>
  <c r="G199" i="12"/>
  <c r="G198" i="12"/>
  <c r="G197" i="12"/>
  <c r="G196" i="12"/>
  <c r="G195" i="12"/>
  <c r="G194" i="12"/>
  <c r="G193" i="12"/>
  <c r="G192" i="12"/>
  <c r="G191" i="12"/>
  <c r="G190" i="12"/>
  <c r="G189" i="12"/>
  <c r="G188" i="12"/>
  <c r="G187" i="12"/>
  <c r="G186" i="12"/>
  <c r="G185" i="12"/>
  <c r="G184" i="12"/>
  <c r="G183" i="12"/>
  <c r="G182" i="12"/>
  <c r="G181" i="12"/>
  <c r="G180" i="12"/>
  <c r="G179" i="12"/>
  <c r="G178" i="12"/>
  <c r="G177" i="12"/>
  <c r="G176" i="12"/>
  <c r="G175" i="12"/>
  <c r="G174" i="12"/>
  <c r="G173" i="12"/>
  <c r="G172" i="12"/>
  <c r="G171" i="12"/>
  <c r="G170" i="12"/>
  <c r="G169" i="12"/>
  <c r="G168" i="12"/>
  <c r="G167" i="12"/>
  <c r="G166" i="12"/>
  <c r="G165" i="12"/>
  <c r="G164" i="12"/>
  <c r="G163" i="12"/>
  <c r="G162" i="12"/>
  <c r="G161" i="12"/>
  <c r="G160" i="12"/>
  <c r="G159" i="12"/>
  <c r="G158" i="12"/>
  <c r="G157" i="12"/>
  <c r="G156" i="12"/>
  <c r="G155" i="12"/>
  <c r="G154" i="12"/>
  <c r="G153" i="12"/>
  <c r="G152" i="12"/>
  <c r="G151" i="12"/>
  <c r="G150" i="12"/>
  <c r="G149" i="12"/>
  <c r="G148" i="12"/>
  <c r="G147" i="12"/>
  <c r="G146" i="12"/>
  <c r="G145" i="12"/>
  <c r="G144" i="12"/>
  <c r="G143" i="12"/>
  <c r="G142" i="12"/>
  <c r="G141" i="12"/>
  <c r="G140" i="12"/>
  <c r="G139" i="12"/>
  <c r="G138" i="12"/>
  <c r="G137" i="12"/>
  <c r="G136" i="12"/>
  <c r="G135" i="12"/>
  <c r="G134" i="12"/>
  <c r="G133" i="12"/>
  <c r="G132" i="12"/>
  <c r="G131" i="12"/>
  <c r="G130" i="12"/>
  <c r="G129" i="12"/>
  <c r="G128" i="12"/>
  <c r="G127" i="12"/>
  <c r="G126" i="12"/>
  <c r="G125" i="12"/>
  <c r="G124" i="12"/>
  <c r="G123" i="12"/>
  <c r="G122" i="12"/>
  <c r="G121" i="12"/>
  <c r="G120" i="12"/>
  <c r="G119" i="12"/>
  <c r="G118" i="12"/>
  <c r="G117" i="12"/>
  <c r="G116" i="12"/>
  <c r="G115" i="12"/>
  <c r="G114" i="12"/>
  <c r="G113" i="12"/>
  <c r="G112" i="12"/>
  <c r="G111" i="12"/>
  <c r="G110" i="12"/>
  <c r="G109" i="12"/>
  <c r="G108" i="12"/>
  <c r="G107" i="12"/>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G48" i="12"/>
  <c r="G47" i="12"/>
  <c r="G46" i="12"/>
  <c r="G45" i="12"/>
  <c r="G44" i="12"/>
  <c r="G43" i="12"/>
  <c r="G42" i="12"/>
  <c r="G41" i="12"/>
  <c r="G40" i="12"/>
  <c r="G39" i="12"/>
  <c r="G38" i="12"/>
  <c r="G37" i="12"/>
  <c r="G36" i="12"/>
  <c r="AF24" i="7"/>
  <c r="M119" i="8" s="1"/>
  <c r="AF23" i="7"/>
  <c r="B131" i="9" s="1"/>
  <c r="AF22" i="7"/>
  <c r="B124" i="9" s="1"/>
  <c r="AF21" i="7"/>
  <c r="M104" i="8" s="1"/>
  <c r="AF20" i="7"/>
  <c r="B110" i="9" s="1"/>
  <c r="AF19" i="7"/>
  <c r="M94" i="8" s="1"/>
  <c r="AF18" i="7"/>
  <c r="M89" i="8" s="1"/>
  <c r="AF17" i="7"/>
  <c r="M84" i="8" s="1"/>
  <c r="AF16" i="7"/>
  <c r="B82" i="9" s="1"/>
  <c r="AF15" i="7"/>
  <c r="M74" i="8" s="1"/>
  <c r="AF14" i="7"/>
  <c r="M69" i="8" s="1"/>
  <c r="AF13" i="7"/>
  <c r="B61" i="9" s="1"/>
  <c r="AF12" i="7"/>
  <c r="B54" i="9" s="1"/>
  <c r="AF11" i="7"/>
  <c r="AF10" i="7"/>
  <c r="AF9" i="7"/>
  <c r="AF8" i="7"/>
  <c r="AF7" i="7"/>
  <c r="AF6" i="7"/>
  <c r="AF5" i="7"/>
  <c r="Z60" i="10"/>
  <c r="O60" i="10" s="1"/>
  <c r="Y60" i="10"/>
  <c r="N60" i="10" s="1"/>
  <c r="X60" i="10"/>
  <c r="M60" i="10" s="1"/>
  <c r="W60" i="10"/>
  <c r="L60" i="10" s="1"/>
  <c r="V60" i="10"/>
  <c r="K60" i="10" s="1"/>
  <c r="Z59" i="10"/>
  <c r="O59" i="10" s="1"/>
  <c r="Y59" i="10"/>
  <c r="N59" i="10" s="1"/>
  <c r="X59" i="10"/>
  <c r="M59" i="10" s="1"/>
  <c r="W59" i="10"/>
  <c r="L59" i="10" s="1"/>
  <c r="V59" i="10"/>
  <c r="K59" i="10" s="1"/>
  <c r="Z58" i="10"/>
  <c r="O58" i="10" s="1"/>
  <c r="Y58" i="10"/>
  <c r="N58" i="10" s="1"/>
  <c r="X58" i="10"/>
  <c r="M58" i="10" s="1"/>
  <c r="W58" i="10"/>
  <c r="L58" i="10" s="1"/>
  <c r="V58" i="10"/>
  <c r="K58" i="10" s="1"/>
  <c r="Z57" i="10"/>
  <c r="O57" i="10" s="1"/>
  <c r="Y57" i="10"/>
  <c r="N57" i="10" s="1"/>
  <c r="X57" i="10"/>
  <c r="M57" i="10" s="1"/>
  <c r="W57" i="10"/>
  <c r="L57" i="10" s="1"/>
  <c r="V57" i="10"/>
  <c r="K57" i="10" s="1"/>
  <c r="Z56" i="10"/>
  <c r="O56" i="10" s="1"/>
  <c r="Y56" i="10"/>
  <c r="N56" i="10" s="1"/>
  <c r="X56" i="10"/>
  <c r="M56" i="10" s="1"/>
  <c r="W56" i="10"/>
  <c r="L56" i="10" s="1"/>
  <c r="V56" i="10"/>
  <c r="K56" i="10" s="1"/>
  <c r="Z55" i="10"/>
  <c r="O55" i="10" s="1"/>
  <c r="Y55" i="10"/>
  <c r="N55" i="10" s="1"/>
  <c r="X55" i="10"/>
  <c r="M55" i="10" s="1"/>
  <c r="W55" i="10"/>
  <c r="L55" i="10" s="1"/>
  <c r="V55" i="10"/>
  <c r="K55" i="10" s="1"/>
  <c r="Z54" i="10"/>
  <c r="O54" i="10" s="1"/>
  <c r="Y54" i="10"/>
  <c r="N54" i="10" s="1"/>
  <c r="X54" i="10"/>
  <c r="M54" i="10" s="1"/>
  <c r="W54" i="10"/>
  <c r="L54" i="10" s="1"/>
  <c r="V54" i="10"/>
  <c r="K54" i="10" s="1"/>
  <c r="Z53" i="10"/>
  <c r="O53" i="10" s="1"/>
  <c r="Y53" i="10"/>
  <c r="N53" i="10" s="1"/>
  <c r="X53" i="10"/>
  <c r="M53" i="10" s="1"/>
  <c r="W53" i="10"/>
  <c r="L53" i="10" s="1"/>
  <c r="V53" i="10"/>
  <c r="K53" i="10" s="1"/>
  <c r="Z52" i="10"/>
  <c r="O52" i="10" s="1"/>
  <c r="Y52" i="10"/>
  <c r="N52" i="10" s="1"/>
  <c r="X52" i="10"/>
  <c r="M52" i="10" s="1"/>
  <c r="W52" i="10"/>
  <c r="L52" i="10" s="1"/>
  <c r="V52" i="10"/>
  <c r="K52" i="10" s="1"/>
  <c r="Z51" i="10"/>
  <c r="O51" i="10" s="1"/>
  <c r="Y51" i="10"/>
  <c r="N51" i="10" s="1"/>
  <c r="X51" i="10"/>
  <c r="M51" i="10" s="1"/>
  <c r="W51" i="10"/>
  <c r="L51" i="10" s="1"/>
  <c r="V51" i="10"/>
  <c r="K51" i="10" s="1"/>
  <c r="J60" i="10"/>
  <c r="AK60" i="10" s="1"/>
  <c r="I60" i="10"/>
  <c r="AF60" i="10" s="1"/>
  <c r="J59" i="10"/>
  <c r="AH59" i="10" s="1"/>
  <c r="I59" i="10"/>
  <c r="AF59" i="10" s="1"/>
  <c r="J58" i="10"/>
  <c r="AL58" i="10" s="1"/>
  <c r="I58" i="10"/>
  <c r="AC58" i="10" s="1"/>
  <c r="J57" i="10"/>
  <c r="AJ57" i="10" s="1"/>
  <c r="I57" i="10"/>
  <c r="AE57" i="10" s="1"/>
  <c r="J56" i="10"/>
  <c r="AL56" i="10" s="1"/>
  <c r="I56" i="10"/>
  <c r="AE56" i="10" s="1"/>
  <c r="J55" i="10"/>
  <c r="AL55" i="10" s="1"/>
  <c r="I55" i="10"/>
  <c r="AB55" i="10" s="1"/>
  <c r="J54" i="10"/>
  <c r="AI54" i="10" s="1"/>
  <c r="I54" i="10"/>
  <c r="AF54" i="10" s="1"/>
  <c r="J53" i="10"/>
  <c r="AK53" i="10" s="1"/>
  <c r="I53" i="10"/>
  <c r="AD53" i="10" s="1"/>
  <c r="J52" i="10"/>
  <c r="AK52" i="10" s="1"/>
  <c r="I52" i="10"/>
  <c r="AF52" i="10" s="1"/>
  <c r="J51" i="10"/>
  <c r="AH51" i="10" s="1"/>
  <c r="I51" i="10"/>
  <c r="AF51" i="10" s="1"/>
  <c r="D8" i="8"/>
  <c r="E8" i="8" s="1"/>
  <c r="F8" i="8" s="1"/>
  <c r="G8" i="8" s="1"/>
  <c r="H8" i="8" s="1"/>
  <c r="W7" i="4"/>
  <c r="E76" i="1"/>
  <c r="Q76" i="8" l="1"/>
  <c r="R76" i="8"/>
  <c r="R77" i="8"/>
  <c r="Q77" i="8"/>
  <c r="O77" i="8"/>
  <c r="N77" i="8"/>
  <c r="P77" i="8"/>
  <c r="P106" i="8"/>
  <c r="R107" i="8"/>
  <c r="P107" i="8"/>
  <c r="J120" i="9" s="1"/>
  <c r="Q107" i="8"/>
  <c r="O107" i="8"/>
  <c r="R106" i="8"/>
  <c r="R72" i="8"/>
  <c r="O72" i="8"/>
  <c r="I71" i="9" s="1"/>
  <c r="Q72" i="8"/>
  <c r="K71" i="9" s="1"/>
  <c r="P72" i="8"/>
  <c r="P86" i="8"/>
  <c r="Q87" i="8"/>
  <c r="R87" i="8"/>
  <c r="P87" i="8"/>
  <c r="O87" i="8"/>
  <c r="N87" i="8"/>
  <c r="P91" i="8"/>
  <c r="P92" i="8"/>
  <c r="J99" i="9" s="1"/>
  <c r="O92" i="8"/>
  <c r="R92" i="8"/>
  <c r="L99" i="9" s="1"/>
  <c r="Q92" i="8"/>
  <c r="R91" i="8"/>
  <c r="N91" i="8"/>
  <c r="P97" i="8"/>
  <c r="J106" i="9" s="1"/>
  <c r="R97" i="8"/>
  <c r="L106" i="9" s="1"/>
  <c r="Q97" i="8"/>
  <c r="K106" i="9" s="1"/>
  <c r="Q96" i="8"/>
  <c r="O97" i="8"/>
  <c r="N97" i="8"/>
  <c r="C33" i="1"/>
  <c r="M64" i="8"/>
  <c r="Q102" i="8"/>
  <c r="K113" i="9" s="1"/>
  <c r="M109" i="8"/>
  <c r="B103" i="9"/>
  <c r="N62" i="8"/>
  <c r="R102" i="8"/>
  <c r="L113" i="9" s="1"/>
  <c r="P81" i="8"/>
  <c r="N92" i="8"/>
  <c r="R82" i="8"/>
  <c r="L85" i="9" s="1"/>
  <c r="P102" i="8"/>
  <c r="J113" i="9" s="1"/>
  <c r="D33" i="1"/>
  <c r="V110" i="4" s="1"/>
  <c r="V113" i="4" s="1"/>
  <c r="B75" i="9"/>
  <c r="C23" i="1"/>
  <c r="F23" i="1"/>
  <c r="G23" i="1" s="1"/>
  <c r="B89" i="9"/>
  <c r="O62" i="8"/>
  <c r="C25" i="1"/>
  <c r="D24" i="1"/>
  <c r="V56" i="4" s="1"/>
  <c r="V57" i="4" s="1"/>
  <c r="F31" i="1"/>
  <c r="G31" i="1" s="1"/>
  <c r="P61" i="8"/>
  <c r="Q62" i="8"/>
  <c r="O82" i="8"/>
  <c r="C30" i="1"/>
  <c r="D25" i="1"/>
  <c r="V62" i="4" s="1"/>
  <c r="V65" i="4" s="1"/>
  <c r="W65" i="4" s="1"/>
  <c r="R174" i="4" s="1"/>
  <c r="P82" i="8"/>
  <c r="J85" i="9" s="1"/>
  <c r="D26" i="1"/>
  <c r="G75" i="9" s="1"/>
  <c r="L57" i="9"/>
  <c r="G22" i="1"/>
  <c r="G30" i="1"/>
  <c r="G16" i="1"/>
  <c r="G32" i="1"/>
  <c r="G19" i="9"/>
  <c r="H19" i="9" s="1"/>
  <c r="H21" i="9" s="1"/>
  <c r="G17" i="1"/>
  <c r="W17" i="4"/>
  <c r="R142" i="4" s="1"/>
  <c r="G18" i="1"/>
  <c r="X17" i="4"/>
  <c r="S142" i="4" s="1"/>
  <c r="B138" i="9"/>
  <c r="AF58" i="10"/>
  <c r="W122" i="4"/>
  <c r="R211" i="4" s="1"/>
  <c r="X7" i="4"/>
  <c r="J7" i="4"/>
  <c r="Y8" i="4"/>
  <c r="T135" i="4" s="1"/>
  <c r="Y17" i="4"/>
  <c r="T142" i="4" s="1"/>
  <c r="X122" i="4"/>
  <c r="S211" i="4" s="1"/>
  <c r="X8" i="4"/>
  <c r="S135" i="4" s="1"/>
  <c r="Z8" i="4"/>
  <c r="U135" i="4" s="1"/>
  <c r="Z17" i="4"/>
  <c r="U142" i="4" s="1"/>
  <c r="Y122" i="4"/>
  <c r="T211" i="4" s="1"/>
  <c r="W124" i="4"/>
  <c r="R213" i="4" s="1"/>
  <c r="X65" i="4"/>
  <c r="S174" i="4" s="1"/>
  <c r="AA8" i="4"/>
  <c r="V135" i="4" s="1"/>
  <c r="Z122" i="4"/>
  <c r="U211" i="4" s="1"/>
  <c r="X124" i="4"/>
  <c r="S213" i="4" s="1"/>
  <c r="W8" i="4"/>
  <c r="R135" i="4" s="1"/>
  <c r="X11" i="4"/>
  <c r="S138" i="4" s="1"/>
  <c r="AA122" i="4"/>
  <c r="V211" i="4" s="1"/>
  <c r="Y124" i="4"/>
  <c r="T213" i="4" s="1"/>
  <c r="Y11" i="4"/>
  <c r="T138" i="4" s="1"/>
  <c r="Z124" i="4"/>
  <c r="U213" i="4" s="1"/>
  <c r="C214" i="4"/>
  <c r="C213" i="4"/>
  <c r="C212" i="4"/>
  <c r="C211" i="4"/>
  <c r="Z11" i="4"/>
  <c r="U138" i="4" s="1"/>
  <c r="W11" i="4"/>
  <c r="R138" i="4" s="1"/>
  <c r="AJ53" i="10"/>
  <c r="AJ54" i="10"/>
  <c r="AJ58" i="10"/>
  <c r="AE58" i="10"/>
  <c r="AB52" i="10"/>
  <c r="AC59" i="10"/>
  <c r="AB51" i="10"/>
  <c r="AC55" i="10"/>
  <c r="AD55" i="10"/>
  <c r="AE55" i="10"/>
  <c r="AK54" i="10"/>
  <c r="AF55" i="10"/>
  <c r="AH58" i="10"/>
  <c r="AI58" i="10"/>
  <c r="AC51" i="10"/>
  <c r="AB59" i="10"/>
  <c r="AT8" i="10"/>
  <c r="AR98" i="10"/>
  <c r="AR76" i="10"/>
  <c r="AR101" i="10"/>
  <c r="AR104" i="10" s="1"/>
  <c r="AR79" i="10"/>
  <c r="AR83" i="10" s="1"/>
  <c r="AR109" i="10"/>
  <c r="AR87" i="10"/>
  <c r="AR65" i="10"/>
  <c r="AR21" i="10"/>
  <c r="AR112" i="10"/>
  <c r="AR118" i="10" s="1"/>
  <c r="AR90" i="10"/>
  <c r="AR96" i="10" s="1"/>
  <c r="AR68" i="10"/>
  <c r="AR72" i="10" s="1"/>
  <c r="AR13" i="10"/>
  <c r="AE53" i="10"/>
  <c r="AL54" i="10"/>
  <c r="AL60" i="10"/>
  <c r="AF53" i="10"/>
  <c r="AF56" i="10"/>
  <c r="AB60" i="10"/>
  <c r="AH56" i="10"/>
  <c r="AB54" i="10"/>
  <c r="AB57" i="10"/>
  <c r="AL52" i="10"/>
  <c r="AI56" i="10"/>
  <c r="AC54" i="10"/>
  <c r="AC57" i="10"/>
  <c r="AH53" i="10"/>
  <c r="AK57" i="10"/>
  <c r="AD54" i="10"/>
  <c r="AD58" i="10"/>
  <c r="AI53" i="10"/>
  <c r="AL57" i="10"/>
  <c r="N72" i="8"/>
  <c r="H71" i="9" s="1"/>
  <c r="N96" i="8"/>
  <c r="F42" i="8"/>
  <c r="F43" i="8"/>
  <c r="F45" i="8" s="1"/>
  <c r="L15" i="9"/>
  <c r="N82" i="8"/>
  <c r="H85" i="9" s="1"/>
  <c r="K22" i="9"/>
  <c r="R122" i="8"/>
  <c r="L141" i="9" s="1"/>
  <c r="Q122" i="8"/>
  <c r="K141" i="9" s="1"/>
  <c r="P122" i="8"/>
  <c r="J141" i="9" s="1"/>
  <c r="Q121" i="8"/>
  <c r="O122" i="8"/>
  <c r="I141" i="9" s="1"/>
  <c r="P121" i="8"/>
  <c r="N122" i="8"/>
  <c r="H141" i="9" s="1"/>
  <c r="O121" i="8"/>
  <c r="M114" i="8"/>
  <c r="N116" i="8" s="1"/>
  <c r="D34" i="1"/>
  <c r="G34" i="1" s="1"/>
  <c r="V94" i="4"/>
  <c r="V95" i="4"/>
  <c r="V93" i="4"/>
  <c r="V23" i="4"/>
  <c r="V22" i="4"/>
  <c r="V21" i="4"/>
  <c r="V105" i="4"/>
  <c r="V106" i="4"/>
  <c r="V107" i="4"/>
  <c r="G52" i="9"/>
  <c r="H47" i="9"/>
  <c r="V51" i="4"/>
  <c r="V53" i="4"/>
  <c r="V101" i="4"/>
  <c r="V100" i="4"/>
  <c r="G54" i="9"/>
  <c r="G103" i="9"/>
  <c r="H103" i="9" s="1"/>
  <c r="G110" i="9"/>
  <c r="H110" i="9" s="1"/>
  <c r="V44" i="4"/>
  <c r="G117" i="9"/>
  <c r="G122" i="9" s="1"/>
  <c r="V99" i="4"/>
  <c r="V63" i="4"/>
  <c r="V64" i="4"/>
  <c r="V52" i="4"/>
  <c r="V15" i="4"/>
  <c r="V16" i="4"/>
  <c r="V9" i="4"/>
  <c r="V10" i="4"/>
  <c r="F41" i="8"/>
  <c r="N102" i="8" s="1"/>
  <c r="H113" i="9" s="1"/>
  <c r="H99" i="9"/>
  <c r="H29" i="9"/>
  <c r="R121" i="8"/>
  <c r="K120" i="9"/>
  <c r="L120" i="9"/>
  <c r="N106" i="8"/>
  <c r="O106" i="8"/>
  <c r="P101" i="8"/>
  <c r="O96" i="8"/>
  <c r="P96" i="8"/>
  <c r="I99" i="9"/>
  <c r="K99" i="9"/>
  <c r="O91" i="8"/>
  <c r="L78" i="9"/>
  <c r="P76" i="8"/>
  <c r="L71" i="9"/>
  <c r="N71" i="8"/>
  <c r="P71" i="8"/>
  <c r="R61" i="8"/>
  <c r="K57" i="9"/>
  <c r="L43" i="9"/>
  <c r="R41" i="8"/>
  <c r="O36" i="8"/>
  <c r="H22" i="9"/>
  <c r="N121" i="8"/>
  <c r="R116" i="8"/>
  <c r="O116" i="8"/>
  <c r="R111" i="8"/>
  <c r="N111" i="8"/>
  <c r="O111" i="8"/>
  <c r="Q106" i="8"/>
  <c r="I120" i="9"/>
  <c r="Q101" i="8"/>
  <c r="R101" i="8"/>
  <c r="I113" i="9"/>
  <c r="N101" i="8"/>
  <c r="O101" i="8"/>
  <c r="R96" i="8"/>
  <c r="H106" i="9"/>
  <c r="I106" i="9"/>
  <c r="Q91" i="8"/>
  <c r="Q86" i="8"/>
  <c r="R86" i="8"/>
  <c r="N86" i="8"/>
  <c r="O86" i="8"/>
  <c r="Q81" i="8"/>
  <c r="R81" i="8"/>
  <c r="I85" i="9"/>
  <c r="N81" i="8"/>
  <c r="K85" i="9"/>
  <c r="O81" i="8"/>
  <c r="H78" i="9"/>
  <c r="I78" i="9"/>
  <c r="J78" i="9"/>
  <c r="N76" i="8"/>
  <c r="K78" i="9"/>
  <c r="O76" i="8"/>
  <c r="Q71" i="8"/>
  <c r="R71" i="8"/>
  <c r="J71" i="9"/>
  <c r="O71" i="8"/>
  <c r="Q66" i="8"/>
  <c r="R66" i="8"/>
  <c r="N66" i="8"/>
  <c r="O66" i="8"/>
  <c r="Q61" i="8"/>
  <c r="H57" i="9"/>
  <c r="I57" i="9"/>
  <c r="J57" i="9"/>
  <c r="O61" i="8"/>
  <c r="Q56" i="8"/>
  <c r="R56" i="8"/>
  <c r="H50" i="9"/>
  <c r="I50" i="9"/>
  <c r="J50" i="9"/>
  <c r="N56" i="8"/>
  <c r="K50" i="9"/>
  <c r="O56" i="8"/>
  <c r="Q51" i="8"/>
  <c r="R51" i="8"/>
  <c r="H43" i="9"/>
  <c r="I43" i="9"/>
  <c r="J43" i="9"/>
  <c r="N51" i="8"/>
  <c r="K43" i="9"/>
  <c r="O51" i="8"/>
  <c r="Q46" i="8"/>
  <c r="R46" i="8"/>
  <c r="H36" i="9"/>
  <c r="I36" i="9"/>
  <c r="J36" i="9"/>
  <c r="N46" i="8"/>
  <c r="K36" i="9"/>
  <c r="O46" i="8"/>
  <c r="P41" i="8"/>
  <c r="Q41" i="8"/>
  <c r="I29" i="9"/>
  <c r="J29" i="9"/>
  <c r="N41" i="8"/>
  <c r="Q36" i="8"/>
  <c r="I22" i="9"/>
  <c r="Q31" i="8"/>
  <c r="R31" i="8"/>
  <c r="I15" i="9"/>
  <c r="J15" i="9"/>
  <c r="N31" i="8"/>
  <c r="K15" i="9"/>
  <c r="O31" i="8"/>
  <c r="Q26" i="8"/>
  <c r="R26" i="8"/>
  <c r="O26" i="8"/>
  <c r="C18" i="1"/>
  <c r="C26" i="1"/>
  <c r="C34" i="1"/>
  <c r="D20" i="1"/>
  <c r="G20" i="1" s="1"/>
  <c r="D28" i="1"/>
  <c r="G28" i="1" s="1"/>
  <c r="C19" i="1"/>
  <c r="C27" i="1"/>
  <c r="C35" i="1"/>
  <c r="D21" i="1"/>
  <c r="G21" i="1" s="1"/>
  <c r="D29" i="1"/>
  <c r="G29" i="1" s="1"/>
  <c r="D19" i="1"/>
  <c r="G19" i="1" s="1"/>
  <c r="D35" i="1"/>
  <c r="G35" i="1" s="1"/>
  <c r="C20" i="1"/>
  <c r="C28" i="1"/>
  <c r="D27" i="1"/>
  <c r="G27" i="1" s="1"/>
  <c r="C21" i="1"/>
  <c r="C29" i="1"/>
  <c r="C6" i="1"/>
  <c r="F25" i="8"/>
  <c r="G25" i="8" s="1"/>
  <c r="H25" i="8" s="1"/>
  <c r="I25" i="8" s="1"/>
  <c r="J25" i="8" s="1"/>
  <c r="C7" i="10"/>
  <c r="D7" i="10" s="1"/>
  <c r="E7" i="10" s="1"/>
  <c r="F7" i="10" s="1"/>
  <c r="G7" i="10" s="1"/>
  <c r="P24" i="10"/>
  <c r="V24" i="10" s="1"/>
  <c r="G3" i="9"/>
  <c r="O7" i="4"/>
  <c r="AI51" i="10"/>
  <c r="AI59" i="10"/>
  <c r="AD52" i="10"/>
  <c r="AD60" i="10"/>
  <c r="AK51" i="10"/>
  <c r="AJ56" i="10"/>
  <c r="AK59" i="10"/>
  <c r="AC52" i="10"/>
  <c r="AE52" i="10"/>
  <c r="AD57" i="10"/>
  <c r="AE60" i="10"/>
  <c r="AL51" i="10"/>
  <c r="AH55" i="10"/>
  <c r="AK56" i="10"/>
  <c r="AL59" i="10"/>
  <c r="AH52" i="10"/>
  <c r="AI55" i="10"/>
  <c r="AH60" i="10"/>
  <c r="AD51" i="10"/>
  <c r="AB53" i="10"/>
  <c r="AE54" i="10"/>
  <c r="AC56" i="10"/>
  <c r="AF57" i="10"/>
  <c r="AD59" i="10"/>
  <c r="AI52" i="10"/>
  <c r="AL53" i="10"/>
  <c r="AJ55" i="10"/>
  <c r="AH57" i="10"/>
  <c r="AK58" i="10"/>
  <c r="AI60" i="10"/>
  <c r="AE51" i="10"/>
  <c r="AC53" i="10"/>
  <c r="AD56" i="10"/>
  <c r="AB58" i="10"/>
  <c r="AE59" i="10"/>
  <c r="AJ52" i="10"/>
  <c r="AH54" i="10"/>
  <c r="AK55" i="10"/>
  <c r="AI57" i="10"/>
  <c r="AJ60" i="10"/>
  <c r="AC60" i="10"/>
  <c r="AJ51" i="10"/>
  <c r="AJ59" i="10"/>
  <c r="AB56" i="10"/>
  <c r="AS17" i="10"/>
  <c r="H50" i="10"/>
  <c r="G50" i="10"/>
  <c r="F50" i="10"/>
  <c r="E50" i="10"/>
  <c r="D50" i="10"/>
  <c r="H49" i="10"/>
  <c r="G49" i="10"/>
  <c r="F49" i="10"/>
  <c r="E49" i="10"/>
  <c r="D49" i="10"/>
  <c r="H48" i="10"/>
  <c r="G48" i="10"/>
  <c r="F48" i="10"/>
  <c r="E48" i="10"/>
  <c r="D48" i="10"/>
  <c r="H47" i="10"/>
  <c r="G47" i="10"/>
  <c r="F47" i="10"/>
  <c r="E47" i="10"/>
  <c r="D47" i="10"/>
  <c r="H46" i="10"/>
  <c r="G46" i="10"/>
  <c r="F46" i="10"/>
  <c r="E46" i="10"/>
  <c r="D46" i="10"/>
  <c r="H45" i="10"/>
  <c r="G45" i="10"/>
  <c r="F45" i="10"/>
  <c r="E45" i="10"/>
  <c r="H44" i="10"/>
  <c r="G44" i="10"/>
  <c r="F44" i="10"/>
  <c r="E44" i="10"/>
  <c r="H43" i="10"/>
  <c r="G43" i="10"/>
  <c r="F43" i="10"/>
  <c r="E43" i="10"/>
  <c r="H42" i="10"/>
  <c r="G42" i="10"/>
  <c r="F42" i="10"/>
  <c r="E42" i="10"/>
  <c r="H41" i="10"/>
  <c r="G41" i="10"/>
  <c r="F41" i="10"/>
  <c r="E41" i="10"/>
  <c r="B50" i="10"/>
  <c r="B49" i="10"/>
  <c r="B48" i="10"/>
  <c r="B47" i="10"/>
  <c r="B46" i="10"/>
  <c r="B45" i="10"/>
  <c r="B44" i="10"/>
  <c r="B43" i="10"/>
  <c r="B42" i="10"/>
  <c r="C50" i="10"/>
  <c r="C49" i="10"/>
  <c r="C48" i="10"/>
  <c r="C47" i="10"/>
  <c r="C46" i="10"/>
  <c r="C45" i="10"/>
  <c r="C44" i="10"/>
  <c r="C43" i="10"/>
  <c r="C42" i="10"/>
  <c r="C41" i="10"/>
  <c r="B41" i="10"/>
  <c r="F29" i="10"/>
  <c r="E29" i="10"/>
  <c r="D29" i="10"/>
  <c r="C29" i="10"/>
  <c r="F28" i="10"/>
  <c r="E28" i="10"/>
  <c r="D28" i="10"/>
  <c r="C28" i="10"/>
  <c r="F27" i="10"/>
  <c r="E27" i="10"/>
  <c r="D27" i="10"/>
  <c r="C27" i="10"/>
  <c r="F26" i="10"/>
  <c r="D26" i="10"/>
  <c r="C26" i="10"/>
  <c r="D25" i="10"/>
  <c r="C25" i="10"/>
  <c r="B29" i="10"/>
  <c r="B28" i="10"/>
  <c r="B27" i="10"/>
  <c r="B26" i="10"/>
  <c r="B25" i="10"/>
  <c r="G124" i="9" l="1"/>
  <c r="G129" i="9" s="1"/>
  <c r="V111" i="4"/>
  <c r="AA111" i="4" s="1"/>
  <c r="V204" i="4" s="1"/>
  <c r="AA65" i="4"/>
  <c r="V174" i="4" s="1"/>
  <c r="V112" i="4"/>
  <c r="Y65" i="4"/>
  <c r="T174" i="4" s="1"/>
  <c r="H75" i="9"/>
  <c r="G80" i="9"/>
  <c r="V68" i="4"/>
  <c r="N67" i="8"/>
  <c r="H64" i="9" s="1"/>
  <c r="P66" i="8"/>
  <c r="R67" i="8"/>
  <c r="L64" i="9" s="1"/>
  <c r="O67" i="8"/>
  <c r="I64" i="9" s="1"/>
  <c r="Q67" i="8"/>
  <c r="K64" i="9" s="1"/>
  <c r="P67" i="8"/>
  <c r="J64" i="9" s="1"/>
  <c r="G24" i="1"/>
  <c r="G26" i="1"/>
  <c r="Q116" i="8"/>
  <c r="G68" i="9"/>
  <c r="H68" i="9" s="1"/>
  <c r="H70" i="9" s="1"/>
  <c r="P116" i="8"/>
  <c r="V58" i="4"/>
  <c r="Z65" i="4"/>
  <c r="U174" i="4" s="1"/>
  <c r="G33" i="1"/>
  <c r="V59" i="4"/>
  <c r="G25" i="1"/>
  <c r="G41" i="6"/>
  <c r="J39" i="6"/>
  <c r="I39" i="6"/>
  <c r="H39" i="6"/>
  <c r="H36" i="6"/>
  <c r="L39" i="6"/>
  <c r="G36" i="6"/>
  <c r="K39" i="6"/>
  <c r="G61" i="9"/>
  <c r="H61" i="9" s="1"/>
  <c r="H63" i="9" s="1"/>
  <c r="L127" i="9"/>
  <c r="N112" i="8"/>
  <c r="H127" i="9" s="1"/>
  <c r="R112" i="8"/>
  <c r="P112" i="8"/>
  <c r="J127" i="9" s="1"/>
  <c r="P111" i="8"/>
  <c r="O112" i="8"/>
  <c r="I127" i="9" s="1"/>
  <c r="Q112" i="8"/>
  <c r="K127" i="9" s="1"/>
  <c r="Q111" i="8"/>
  <c r="G24" i="9"/>
  <c r="H77" i="9"/>
  <c r="G147" i="9"/>
  <c r="H49" i="9"/>
  <c r="H38" i="6" s="1"/>
  <c r="AR114" i="10"/>
  <c r="AR115" i="10"/>
  <c r="V40" i="10"/>
  <c r="K40" i="10" s="1"/>
  <c r="G24" i="10"/>
  <c r="Y63" i="4"/>
  <c r="T172" i="4" s="1"/>
  <c r="X63" i="4"/>
  <c r="S172" i="4" s="1"/>
  <c r="W63" i="4"/>
  <c r="R172" i="4" s="1"/>
  <c r="AA63" i="4"/>
  <c r="V172" i="4" s="1"/>
  <c r="Z63" i="4"/>
  <c r="U172" i="4" s="1"/>
  <c r="W111" i="4"/>
  <c r="R204" i="4" s="1"/>
  <c r="Z111" i="4"/>
  <c r="U204" i="4" s="1"/>
  <c r="Y7" i="4"/>
  <c r="AA107" i="4"/>
  <c r="V202" i="4" s="1"/>
  <c r="Z107" i="4"/>
  <c r="U202" i="4" s="1"/>
  <c r="Y107" i="4"/>
  <c r="T202" i="4" s="1"/>
  <c r="X107" i="4"/>
  <c r="S202" i="4" s="1"/>
  <c r="W107" i="4"/>
  <c r="R202" i="4" s="1"/>
  <c r="W113" i="4"/>
  <c r="R206" i="4" s="1"/>
  <c r="AA113" i="4"/>
  <c r="V206" i="4" s="1"/>
  <c r="Z113" i="4"/>
  <c r="U206" i="4" s="1"/>
  <c r="Y113" i="4"/>
  <c r="T206" i="4" s="1"/>
  <c r="X113" i="4"/>
  <c r="S206" i="4" s="1"/>
  <c r="AA9" i="4"/>
  <c r="V136" i="4" s="1"/>
  <c r="Z9" i="4"/>
  <c r="U136" i="4" s="1"/>
  <c r="Y9" i="4"/>
  <c r="T136" i="4" s="1"/>
  <c r="W9" i="4"/>
  <c r="R136" i="4" s="1"/>
  <c r="X9" i="4"/>
  <c r="S136" i="4" s="1"/>
  <c r="Y99" i="4"/>
  <c r="T196" i="4" s="1"/>
  <c r="X99" i="4"/>
  <c r="S196" i="4" s="1"/>
  <c r="W99" i="4"/>
  <c r="R196" i="4" s="1"/>
  <c r="Z99" i="4"/>
  <c r="U196" i="4" s="1"/>
  <c r="AA99" i="4"/>
  <c r="V196" i="4" s="1"/>
  <c r="AA21" i="4"/>
  <c r="V144" i="4" s="1"/>
  <c r="Z21" i="4"/>
  <c r="U144" i="4" s="1"/>
  <c r="Y21" i="4"/>
  <c r="T144" i="4" s="1"/>
  <c r="X21" i="4"/>
  <c r="S144" i="4" s="1"/>
  <c r="W21" i="4"/>
  <c r="R144" i="4" s="1"/>
  <c r="AA105" i="4"/>
  <c r="V200" i="4" s="1"/>
  <c r="Z105" i="4"/>
  <c r="U200" i="4" s="1"/>
  <c r="Y105" i="4"/>
  <c r="T200" i="4" s="1"/>
  <c r="X105" i="4"/>
  <c r="S200" i="4" s="1"/>
  <c r="W105" i="4"/>
  <c r="R200" i="4" s="1"/>
  <c r="Y15" i="4"/>
  <c r="T140" i="4" s="1"/>
  <c r="X15" i="4"/>
  <c r="S140" i="4" s="1"/>
  <c r="W15" i="4"/>
  <c r="R140" i="4" s="1"/>
  <c r="Z15" i="4"/>
  <c r="U140" i="4" s="1"/>
  <c r="AA15" i="4"/>
  <c r="V140" i="4" s="1"/>
  <c r="W101" i="4"/>
  <c r="R198" i="4" s="1"/>
  <c r="AA101" i="4"/>
  <c r="V198" i="4" s="1"/>
  <c r="Z101" i="4"/>
  <c r="U198" i="4" s="1"/>
  <c r="Y101" i="4"/>
  <c r="T198" i="4" s="1"/>
  <c r="X101" i="4"/>
  <c r="S198" i="4" s="1"/>
  <c r="AA23" i="4"/>
  <c r="V146" i="4" s="1"/>
  <c r="Z23" i="4"/>
  <c r="U146" i="4" s="1"/>
  <c r="Y23" i="4"/>
  <c r="T146" i="4" s="1"/>
  <c r="X23" i="4"/>
  <c r="S146" i="4" s="1"/>
  <c r="W23" i="4"/>
  <c r="R146" i="4" s="1"/>
  <c r="W53" i="4"/>
  <c r="R166" i="4" s="1"/>
  <c r="AA53" i="4"/>
  <c r="V166" i="4" s="1"/>
  <c r="X53" i="4"/>
  <c r="S166" i="4" s="1"/>
  <c r="Z53" i="4"/>
  <c r="U166" i="4" s="1"/>
  <c r="Y53" i="4"/>
  <c r="T166" i="4" s="1"/>
  <c r="AA59" i="4"/>
  <c r="V170" i="4" s="1"/>
  <c r="Z59" i="4"/>
  <c r="U170" i="4" s="1"/>
  <c r="Y59" i="4"/>
  <c r="T170" i="4" s="1"/>
  <c r="X59" i="4"/>
  <c r="S170" i="4" s="1"/>
  <c r="W59" i="4"/>
  <c r="R170" i="4" s="1"/>
  <c r="AA93" i="4"/>
  <c r="V192" i="4" s="1"/>
  <c r="Z93" i="4"/>
  <c r="U192" i="4" s="1"/>
  <c r="Y93" i="4"/>
  <c r="T192" i="4" s="1"/>
  <c r="X93" i="4"/>
  <c r="S192" i="4" s="1"/>
  <c r="W93" i="4"/>
  <c r="R192" i="4" s="1"/>
  <c r="Y51" i="4"/>
  <c r="T164" i="4" s="1"/>
  <c r="X51" i="4"/>
  <c r="S164" i="4" s="1"/>
  <c r="W51" i="4"/>
  <c r="R164" i="4" s="1"/>
  <c r="AA51" i="4"/>
  <c r="V164" i="4" s="1"/>
  <c r="Z51" i="4"/>
  <c r="U164" i="4" s="1"/>
  <c r="AA57" i="4"/>
  <c r="V168" i="4" s="1"/>
  <c r="Z57" i="4"/>
  <c r="U168" i="4" s="1"/>
  <c r="Y57" i="4"/>
  <c r="T168" i="4" s="1"/>
  <c r="X57" i="4"/>
  <c r="S168" i="4" s="1"/>
  <c r="W57" i="4"/>
  <c r="R168" i="4" s="1"/>
  <c r="AA95" i="4"/>
  <c r="V194" i="4" s="1"/>
  <c r="Z95" i="4"/>
  <c r="U194" i="4" s="1"/>
  <c r="Y95" i="4"/>
  <c r="T194" i="4" s="1"/>
  <c r="X95" i="4"/>
  <c r="S194" i="4" s="1"/>
  <c r="W95" i="4"/>
  <c r="R194" i="4" s="1"/>
  <c r="K7" i="4"/>
  <c r="AR117" i="10"/>
  <c r="AR116" i="10"/>
  <c r="AR94" i="10"/>
  <c r="AR93" i="10"/>
  <c r="AR106" i="10"/>
  <c r="AR103" i="10"/>
  <c r="AR105" i="10"/>
  <c r="AR82" i="10"/>
  <c r="AR107" i="10"/>
  <c r="AR85" i="10"/>
  <c r="AR92" i="10"/>
  <c r="AR95" i="10"/>
  <c r="AR84" i="10"/>
  <c r="AR81" i="10"/>
  <c r="AR71" i="10"/>
  <c r="AR70" i="10"/>
  <c r="AU17" i="10"/>
  <c r="AR73" i="10"/>
  <c r="AR74" i="10"/>
  <c r="Q24" i="10"/>
  <c r="Q40" i="10" s="1"/>
  <c r="P40" i="10"/>
  <c r="AH40" i="10" s="1"/>
  <c r="AI40" i="10" s="1"/>
  <c r="AJ40" i="10" s="1"/>
  <c r="AK40" i="10" s="1"/>
  <c r="AL40" i="10" s="1"/>
  <c r="AT9" i="10"/>
  <c r="AT22" i="10"/>
  <c r="AT111" i="10"/>
  <c r="AT89" i="10"/>
  <c r="AT67" i="10"/>
  <c r="AT99" i="10"/>
  <c r="AT77" i="10"/>
  <c r="AT100" i="10"/>
  <c r="AT78" i="10"/>
  <c r="AT88" i="10"/>
  <c r="AT110" i="10"/>
  <c r="AT66" i="10"/>
  <c r="AT12" i="10"/>
  <c r="AR32" i="10"/>
  <c r="AT33" i="10"/>
  <c r="AR33" i="10"/>
  <c r="AR54" i="10"/>
  <c r="AT55" i="10"/>
  <c r="AR55" i="10"/>
  <c r="AR11" i="10"/>
  <c r="AR15" i="10" s="1"/>
  <c r="AT11" i="10"/>
  <c r="AR10" i="10"/>
  <c r="AR57" i="10"/>
  <c r="AT56" i="10"/>
  <c r="AR56" i="10"/>
  <c r="AR35" i="10"/>
  <c r="AT34" i="10"/>
  <c r="AR34" i="10"/>
  <c r="AT45" i="10"/>
  <c r="AR45" i="10"/>
  <c r="AR46" i="10"/>
  <c r="AR43" i="10"/>
  <c r="AR44" i="10"/>
  <c r="AT44" i="10"/>
  <c r="AT23" i="10"/>
  <c r="AR23" i="10"/>
  <c r="AR24" i="10"/>
  <c r="H105" i="9"/>
  <c r="F44" i="8"/>
  <c r="F46" i="8" s="1"/>
  <c r="N107" i="8"/>
  <c r="H120" i="9" s="1"/>
  <c r="G131" i="9"/>
  <c r="V116" i="4"/>
  <c r="O117" i="8"/>
  <c r="I134" i="9" s="1"/>
  <c r="N117" i="8"/>
  <c r="H134" i="9" s="1"/>
  <c r="R117" i="8"/>
  <c r="L134" i="9" s="1"/>
  <c r="Q117" i="8"/>
  <c r="K134" i="9" s="1"/>
  <c r="P117" i="8"/>
  <c r="J134" i="9" s="1"/>
  <c r="G33" i="9"/>
  <c r="V32" i="4"/>
  <c r="G26" i="9"/>
  <c r="V26" i="4"/>
  <c r="G138" i="9"/>
  <c r="V122" i="4"/>
  <c r="V38" i="4"/>
  <c r="G40" i="9"/>
  <c r="C36" i="1"/>
  <c r="G115" i="9"/>
  <c r="H112" i="9"/>
  <c r="H124" i="9"/>
  <c r="H126" i="9" s="1"/>
  <c r="D36" i="1"/>
  <c r="E35" i="1" s="1"/>
  <c r="G82" i="9"/>
  <c r="V74" i="4"/>
  <c r="G108" i="9"/>
  <c r="H117" i="9"/>
  <c r="H119" i="9" s="1"/>
  <c r="V47" i="4"/>
  <c r="V46" i="4"/>
  <c r="V45" i="4"/>
  <c r="V86" i="4"/>
  <c r="G96" i="9"/>
  <c r="G89" i="9"/>
  <c r="V80" i="4"/>
  <c r="G59" i="9"/>
  <c r="H54" i="9"/>
  <c r="H56" i="9" s="1"/>
  <c r="P7" i="4"/>
  <c r="Z49" i="10"/>
  <c r="O49" i="10" s="1"/>
  <c r="W49" i="10"/>
  <c r="L49" i="10" s="1"/>
  <c r="Y49" i="10"/>
  <c r="N49" i="10" s="1"/>
  <c r="X49" i="10"/>
  <c r="M49" i="10" s="1"/>
  <c r="V49" i="10"/>
  <c r="K49" i="10" s="1"/>
  <c r="X50" i="10"/>
  <c r="M50" i="10" s="1"/>
  <c r="W50" i="10"/>
  <c r="L50" i="10" s="1"/>
  <c r="V50" i="10"/>
  <c r="K50" i="10" s="1"/>
  <c r="Z50" i="10"/>
  <c r="O50" i="10" s="1"/>
  <c r="Y50" i="10"/>
  <c r="N50" i="10" s="1"/>
  <c r="Y46" i="10"/>
  <c r="N46" i="10" s="1"/>
  <c r="Z46" i="10"/>
  <c r="O46" i="10" s="1"/>
  <c r="X46" i="10"/>
  <c r="M46" i="10" s="1"/>
  <c r="V46" i="10"/>
  <c r="K46" i="10" s="1"/>
  <c r="W46" i="10"/>
  <c r="L46" i="10" s="1"/>
  <c r="Z48" i="10"/>
  <c r="O48" i="10" s="1"/>
  <c r="Y48" i="10"/>
  <c r="N48" i="10" s="1"/>
  <c r="X48" i="10"/>
  <c r="M48" i="10" s="1"/>
  <c r="W48" i="10"/>
  <c r="L48" i="10" s="1"/>
  <c r="V48" i="10"/>
  <c r="K48" i="10" s="1"/>
  <c r="W47" i="10"/>
  <c r="L47" i="10" s="1"/>
  <c r="V47" i="10"/>
  <c r="K47" i="10" s="1"/>
  <c r="Z47" i="10"/>
  <c r="O47" i="10" s="1"/>
  <c r="Y47" i="10"/>
  <c r="N47" i="10" s="1"/>
  <c r="X47" i="10"/>
  <c r="M47" i="10" s="1"/>
  <c r="Z43" i="10"/>
  <c r="O43" i="10" s="1"/>
  <c r="Y43" i="10"/>
  <c r="N43" i="10" s="1"/>
  <c r="X43" i="10"/>
  <c r="M43" i="10" s="1"/>
  <c r="W43" i="10"/>
  <c r="L43" i="10" s="1"/>
  <c r="V43" i="10"/>
  <c r="K43" i="10" s="1"/>
  <c r="Y42" i="10"/>
  <c r="N42" i="10" s="1"/>
  <c r="X42" i="10"/>
  <c r="M42" i="10" s="1"/>
  <c r="W42" i="10"/>
  <c r="L42" i="10" s="1"/>
  <c r="Z42" i="10"/>
  <c r="O42" i="10" s="1"/>
  <c r="V42" i="10"/>
  <c r="K42" i="10" s="1"/>
  <c r="Z45" i="10"/>
  <c r="O45" i="10" s="1"/>
  <c r="Y45" i="10"/>
  <c r="N45" i="10" s="1"/>
  <c r="X45" i="10"/>
  <c r="M45" i="10" s="1"/>
  <c r="W45" i="10"/>
  <c r="L45" i="10" s="1"/>
  <c r="V45" i="10"/>
  <c r="K45" i="10" s="1"/>
  <c r="W44" i="10"/>
  <c r="L44" i="10" s="1"/>
  <c r="V44" i="10"/>
  <c r="K44" i="10" s="1"/>
  <c r="Y44" i="10"/>
  <c r="N44" i="10" s="1"/>
  <c r="X44" i="10"/>
  <c r="M44" i="10" s="1"/>
  <c r="Z44" i="10"/>
  <c r="O44" i="10" s="1"/>
  <c r="Y41" i="10"/>
  <c r="N41" i="10" s="1"/>
  <c r="X41" i="10"/>
  <c r="M41" i="10" s="1"/>
  <c r="W41" i="10"/>
  <c r="L41" i="10" s="1"/>
  <c r="V41" i="10"/>
  <c r="K41" i="10" s="1"/>
  <c r="Z41" i="10"/>
  <c r="O41" i="10" s="1"/>
  <c r="J45" i="10"/>
  <c r="I45" i="10"/>
  <c r="J42" i="10"/>
  <c r="I42" i="10"/>
  <c r="J50" i="10"/>
  <c r="I50" i="10"/>
  <c r="J47" i="10"/>
  <c r="I47" i="10"/>
  <c r="AU19" i="10"/>
  <c r="J44" i="10"/>
  <c r="I44" i="10"/>
  <c r="J41" i="10"/>
  <c r="I41" i="10"/>
  <c r="J49" i="10"/>
  <c r="I49" i="10"/>
  <c r="J46" i="10"/>
  <c r="I46" i="10"/>
  <c r="J43" i="10"/>
  <c r="I43" i="10"/>
  <c r="J48" i="10"/>
  <c r="I48" i="10"/>
  <c r="AY19" i="10"/>
  <c r="AW19" i="10"/>
  <c r="AS19" i="10"/>
  <c r="AS18" i="10"/>
  <c r="BA19" i="10"/>
  <c r="D61" i="10"/>
  <c r="D35" i="10"/>
  <c r="L8" i="9"/>
  <c r="K8" i="9"/>
  <c r="J8" i="9"/>
  <c r="I8" i="9"/>
  <c r="H8" i="9"/>
  <c r="G5" i="9"/>
  <c r="T4" i="9" s="1"/>
  <c r="T7" i="9" s="1"/>
  <c r="U4" i="9" s="1"/>
  <c r="H3" i="9"/>
  <c r="H147" i="9" s="1"/>
  <c r="E19" i="8"/>
  <c r="I160" i="9" s="1"/>
  <c r="I17" i="6" s="1"/>
  <c r="I20" i="17" s="1"/>
  <c r="I22" i="17" s="1"/>
  <c r="H19" i="8"/>
  <c r="L160" i="9" s="1"/>
  <c r="L17" i="6" s="1"/>
  <c r="L20" i="17" s="1"/>
  <c r="L22" i="17" s="1"/>
  <c r="G19" i="8"/>
  <c r="K160" i="9" s="1"/>
  <c r="K17" i="6" s="1"/>
  <c r="K20" i="17" s="1"/>
  <c r="K22" i="17" s="1"/>
  <c r="D19" i="8"/>
  <c r="F19" i="8"/>
  <c r="J160" i="9" s="1"/>
  <c r="J17" i="6" s="1"/>
  <c r="J20" i="17" s="1"/>
  <c r="J22" i="17" s="1"/>
  <c r="S7" i="7"/>
  <c r="S8" i="7" s="1"/>
  <c r="S9" i="7" s="1"/>
  <c r="S10" i="7" s="1"/>
  <c r="S11" i="7" s="1"/>
  <c r="S12" i="7" s="1"/>
  <c r="S13" i="7" s="1"/>
  <c r="S14" i="7" s="1"/>
  <c r="S15" i="7" s="1"/>
  <c r="S16" i="7" s="1"/>
  <c r="S17" i="7" s="1"/>
  <c r="S18" i="7" s="1"/>
  <c r="S19" i="7" s="1"/>
  <c r="S20" i="7" s="1"/>
  <c r="S21" i="7" s="1"/>
  <c r="S22" i="7" s="1"/>
  <c r="S23" i="7" s="1"/>
  <c r="S24" i="7" s="1"/>
  <c r="S25" i="7" s="1"/>
  <c r="S26" i="7" s="1"/>
  <c r="S6" i="7"/>
  <c r="C116" i="4"/>
  <c r="C110" i="4"/>
  <c r="C104" i="4"/>
  <c r="C98" i="4"/>
  <c r="C92" i="4"/>
  <c r="C86" i="4"/>
  <c r="C80" i="4"/>
  <c r="C74" i="4"/>
  <c r="C68" i="4"/>
  <c r="C62" i="4"/>
  <c r="C56" i="4"/>
  <c r="C50" i="4"/>
  <c r="C44" i="4"/>
  <c r="C38" i="4"/>
  <c r="C32" i="4"/>
  <c r="C26" i="4"/>
  <c r="C20" i="4"/>
  <c r="C14" i="4"/>
  <c r="C8" i="4"/>
  <c r="D76" i="1"/>
  <c r="C81" i="1"/>
  <c r="C83" i="1" s="1"/>
  <c r="D62" i="1"/>
  <c r="C13" i="1"/>
  <c r="D53" i="1"/>
  <c r="Y111" i="4" l="1"/>
  <c r="T204" i="4" s="1"/>
  <c r="X111" i="4"/>
  <c r="S204" i="4" s="1"/>
  <c r="G73" i="9"/>
  <c r="K152" i="9"/>
  <c r="G66" i="9"/>
  <c r="V71" i="4"/>
  <c r="V69" i="4"/>
  <c r="V70" i="4"/>
  <c r="J152" i="9"/>
  <c r="I152" i="9"/>
  <c r="H152" i="9"/>
  <c r="L152" i="9"/>
  <c r="P31" i="10"/>
  <c r="V31" i="10" s="1"/>
  <c r="G31" i="10" s="1"/>
  <c r="L61" i="10"/>
  <c r="P34" i="10"/>
  <c r="V34" i="10" s="1"/>
  <c r="G34" i="10" s="1"/>
  <c r="P32" i="10"/>
  <c r="V32" i="10" s="1"/>
  <c r="G32" i="10" s="1"/>
  <c r="M61" i="10"/>
  <c r="P30" i="10"/>
  <c r="V30" i="10" s="1"/>
  <c r="G30" i="10" s="1"/>
  <c r="N61" i="10"/>
  <c r="O61" i="10"/>
  <c r="K61" i="10"/>
  <c r="P33" i="10"/>
  <c r="V33" i="10" s="1"/>
  <c r="G33" i="10" s="1"/>
  <c r="C210" i="4"/>
  <c r="C208" i="4"/>
  <c r="C209" i="4"/>
  <c r="C207" i="4"/>
  <c r="C117" i="4"/>
  <c r="Z7" i="4"/>
  <c r="C147" i="4"/>
  <c r="C27" i="4"/>
  <c r="C151" i="4"/>
  <c r="C33" i="4"/>
  <c r="C183" i="4"/>
  <c r="C81" i="4"/>
  <c r="C156" i="4"/>
  <c r="C155" i="4"/>
  <c r="C158" i="4"/>
  <c r="C157" i="4"/>
  <c r="C39" i="4"/>
  <c r="C187" i="4"/>
  <c r="C87" i="4"/>
  <c r="C159" i="4"/>
  <c r="C45" i="4"/>
  <c r="C164" i="4"/>
  <c r="C163" i="4"/>
  <c r="C166" i="4"/>
  <c r="C165" i="4"/>
  <c r="C51" i="4"/>
  <c r="C195" i="4"/>
  <c r="C99" i="4"/>
  <c r="C194" i="4"/>
  <c r="C193" i="4"/>
  <c r="C192" i="4"/>
  <c r="C191" i="4"/>
  <c r="C93" i="4"/>
  <c r="AA45" i="4"/>
  <c r="V160" i="4" s="1"/>
  <c r="Z45" i="4"/>
  <c r="U160" i="4" s="1"/>
  <c r="Y45" i="4"/>
  <c r="T160" i="4" s="1"/>
  <c r="X45" i="4"/>
  <c r="S160" i="4" s="1"/>
  <c r="W45" i="4"/>
  <c r="R160" i="4" s="1"/>
  <c r="C135" i="4"/>
  <c r="C138" i="4"/>
  <c r="C137" i="4"/>
  <c r="C136" i="4"/>
  <c r="C9" i="4"/>
  <c r="C167" i="4"/>
  <c r="C57" i="4"/>
  <c r="C199" i="4"/>
  <c r="C202" i="4"/>
  <c r="C201" i="4"/>
  <c r="C200" i="4"/>
  <c r="C105" i="4"/>
  <c r="L7" i="4"/>
  <c r="C139" i="4"/>
  <c r="C15" i="4"/>
  <c r="C171" i="4"/>
  <c r="C63" i="4"/>
  <c r="C203" i="4"/>
  <c r="C111" i="4"/>
  <c r="AA47" i="4"/>
  <c r="V162" i="4" s="1"/>
  <c r="Z47" i="4"/>
  <c r="U162" i="4" s="1"/>
  <c r="Y47" i="4"/>
  <c r="T162" i="4" s="1"/>
  <c r="X47" i="4"/>
  <c r="S162" i="4" s="1"/>
  <c r="W47" i="4"/>
  <c r="R162" i="4" s="1"/>
  <c r="C175" i="4"/>
  <c r="C178" i="4"/>
  <c r="C177" i="4"/>
  <c r="C176" i="4"/>
  <c r="C69" i="4"/>
  <c r="C146" i="4"/>
  <c r="C145" i="4"/>
  <c r="C143" i="4"/>
  <c r="C144" i="4"/>
  <c r="C21" i="4"/>
  <c r="C179" i="4"/>
  <c r="C75" i="4"/>
  <c r="W24" i="10"/>
  <c r="R24" i="10"/>
  <c r="R40" i="10" s="1"/>
  <c r="AR51" i="10"/>
  <c r="AB40" i="10"/>
  <c r="AC40" i="10" s="1"/>
  <c r="AD40" i="10" s="1"/>
  <c r="AE40" i="10" s="1"/>
  <c r="AF40" i="10" s="1"/>
  <c r="AR60" i="10"/>
  <c r="AR63" i="10"/>
  <c r="AR61" i="10"/>
  <c r="AR59" i="10"/>
  <c r="AR62" i="10"/>
  <c r="AR18" i="10"/>
  <c r="AR52" i="10"/>
  <c r="AR49" i="10"/>
  <c r="AR50" i="10"/>
  <c r="AR48" i="10"/>
  <c r="AR41" i="10"/>
  <c r="AR38" i="10"/>
  <c r="AR37" i="10"/>
  <c r="AR39" i="10"/>
  <c r="AR40" i="10"/>
  <c r="AR30" i="10"/>
  <c r="AR26" i="10"/>
  <c r="AR29" i="10"/>
  <c r="AR27" i="10"/>
  <c r="AR28" i="10"/>
  <c r="AT35" i="10"/>
  <c r="AT39" i="10" s="1"/>
  <c r="AT32" i="10"/>
  <c r="AU18" i="10"/>
  <c r="AT43" i="10"/>
  <c r="AT24" i="10"/>
  <c r="AT30" i="10" s="1"/>
  <c r="AT46" i="10"/>
  <c r="AT57" i="10"/>
  <c r="AT59" i="10" s="1"/>
  <c r="AT54" i="10"/>
  <c r="AT10" i="10"/>
  <c r="AR16" i="10"/>
  <c r="AR17" i="10"/>
  <c r="AR7" i="10"/>
  <c r="AV8" i="10"/>
  <c r="AT98" i="10"/>
  <c r="AT76" i="10"/>
  <c r="AT101" i="10"/>
  <c r="AT105" i="10" s="1"/>
  <c r="AT79" i="10"/>
  <c r="AT81" i="10" s="1"/>
  <c r="AT109" i="10"/>
  <c r="AT87" i="10"/>
  <c r="AT65" i="10"/>
  <c r="AT21" i="10"/>
  <c r="AT112" i="10"/>
  <c r="AT115" i="10" s="1"/>
  <c r="AT90" i="10"/>
  <c r="AT96" i="10" s="1"/>
  <c r="AT68" i="10"/>
  <c r="AT72" i="10" s="1"/>
  <c r="AT13" i="10"/>
  <c r="AT17" i="10" s="1"/>
  <c r="Y61" i="10"/>
  <c r="V119" i="4"/>
  <c r="V117" i="4"/>
  <c r="V118" i="4"/>
  <c r="G136" i="9"/>
  <c r="H131" i="9"/>
  <c r="H133" i="9" s="1"/>
  <c r="G94" i="9"/>
  <c r="H89" i="9"/>
  <c r="H91" i="9" s="1"/>
  <c r="G101" i="9"/>
  <c r="H96" i="9"/>
  <c r="H98" i="9" s="1"/>
  <c r="V41" i="4"/>
  <c r="V40" i="4"/>
  <c r="V39" i="4"/>
  <c r="G45" i="9"/>
  <c r="H40" i="9"/>
  <c r="H42" i="9" s="1"/>
  <c r="V89" i="4"/>
  <c r="V88" i="4"/>
  <c r="V87" i="4"/>
  <c r="V125" i="4"/>
  <c r="V124" i="4"/>
  <c r="V123" i="4"/>
  <c r="G143" i="9"/>
  <c r="H138" i="9"/>
  <c r="H140" i="9" s="1"/>
  <c r="V28" i="4"/>
  <c r="V29" i="4"/>
  <c r="V27" i="4"/>
  <c r="V77" i="4"/>
  <c r="V75" i="4"/>
  <c r="V76" i="4"/>
  <c r="G87" i="9"/>
  <c r="H82" i="9"/>
  <c r="H84" i="9" s="1"/>
  <c r="H26" i="9"/>
  <c r="G31" i="9"/>
  <c r="V35" i="4"/>
  <c r="V33" i="4"/>
  <c r="V34" i="4"/>
  <c r="V82" i="4"/>
  <c r="V83" i="4"/>
  <c r="V81" i="4"/>
  <c r="H33" i="9"/>
  <c r="H35" i="9" s="1"/>
  <c r="G38" i="9"/>
  <c r="H160" i="9"/>
  <c r="H17" i="6" s="1"/>
  <c r="H20" i="17" s="1"/>
  <c r="H22" i="17" s="1"/>
  <c r="Q7" i="4"/>
  <c r="K158" i="9"/>
  <c r="AJ41" i="10"/>
  <c r="AI41" i="10"/>
  <c r="AH41" i="10"/>
  <c r="AL41" i="10"/>
  <c r="AK41" i="10"/>
  <c r="AF44" i="10"/>
  <c r="AE44" i="10"/>
  <c r="AC44" i="10"/>
  <c r="AD44" i="10"/>
  <c r="AB44" i="10"/>
  <c r="AL42" i="10"/>
  <c r="AK42" i="10"/>
  <c r="AJ42" i="10"/>
  <c r="AI42" i="10"/>
  <c r="AH42" i="10"/>
  <c r="AH43" i="10"/>
  <c r="AL43" i="10"/>
  <c r="AJ43" i="10"/>
  <c r="AK43" i="10"/>
  <c r="AI43" i="10"/>
  <c r="AK44" i="10"/>
  <c r="AH44" i="10"/>
  <c r="AJ44" i="10"/>
  <c r="AI44" i="10"/>
  <c r="AL44" i="10"/>
  <c r="AD45" i="10"/>
  <c r="AF45" i="10"/>
  <c r="AC45" i="10"/>
  <c r="AB45" i="10"/>
  <c r="AE45" i="10"/>
  <c r="AD46" i="10"/>
  <c r="AF46" i="10"/>
  <c r="AE46" i="10"/>
  <c r="AC46" i="10"/>
  <c r="AB46" i="10"/>
  <c r="AH45" i="10"/>
  <c r="AL45" i="10"/>
  <c r="AK45" i="10"/>
  <c r="AJ45" i="10"/>
  <c r="AI45" i="10"/>
  <c r="AF43" i="10"/>
  <c r="AE43" i="10"/>
  <c r="AD43" i="10"/>
  <c r="AC43" i="10"/>
  <c r="AB43" i="10"/>
  <c r="AI46" i="10"/>
  <c r="AH46" i="10"/>
  <c r="AK46" i="10"/>
  <c r="AL46" i="10"/>
  <c r="AJ46" i="10"/>
  <c r="AE49" i="10"/>
  <c r="AB49" i="10"/>
  <c r="AF49" i="10"/>
  <c r="AD49" i="10"/>
  <c r="AC49" i="10"/>
  <c r="AL47" i="10"/>
  <c r="AI47" i="10"/>
  <c r="AK47" i="10"/>
  <c r="AJ47" i="10"/>
  <c r="AH47" i="10"/>
  <c r="V61" i="10"/>
  <c r="C13" i="10" s="1"/>
  <c r="AL48" i="10"/>
  <c r="AK48" i="10"/>
  <c r="AI48" i="10"/>
  <c r="AJ48" i="10"/>
  <c r="AH48" i="10"/>
  <c r="AC42" i="10"/>
  <c r="AE42" i="10"/>
  <c r="AD42" i="10"/>
  <c r="AB42" i="10"/>
  <c r="AF42" i="10"/>
  <c r="AB47" i="10"/>
  <c r="AF47" i="10"/>
  <c r="AD47" i="10"/>
  <c r="AE47" i="10"/>
  <c r="AC47" i="10"/>
  <c r="Z61" i="10"/>
  <c r="AJ49" i="10"/>
  <c r="AI49" i="10"/>
  <c r="AH49" i="10"/>
  <c r="AL49" i="10"/>
  <c r="AK49" i="10"/>
  <c r="AC50" i="10"/>
  <c r="AE50" i="10"/>
  <c r="AB50" i="10"/>
  <c r="AF50" i="10"/>
  <c r="AD50" i="10"/>
  <c r="W61" i="10"/>
  <c r="D13" i="10" s="1"/>
  <c r="AE48" i="10"/>
  <c r="AD48" i="10"/>
  <c r="AC48" i="10"/>
  <c r="AB48" i="10"/>
  <c r="AF48" i="10"/>
  <c r="AE41" i="10"/>
  <c r="AF41" i="10"/>
  <c r="AD41" i="10"/>
  <c r="AB41" i="10"/>
  <c r="AC41" i="10"/>
  <c r="AJ50" i="10"/>
  <c r="AL50" i="10"/>
  <c r="AK50" i="10"/>
  <c r="AI50" i="10"/>
  <c r="AH50" i="10"/>
  <c r="X61" i="10"/>
  <c r="E13" i="10" s="1"/>
  <c r="I158" i="9"/>
  <c r="L158" i="9"/>
  <c r="J158" i="9"/>
  <c r="I61" i="10"/>
  <c r="J61" i="10"/>
  <c r="H5" i="9"/>
  <c r="G10" i="9"/>
  <c r="I3" i="9"/>
  <c r="I147" i="9" s="1"/>
  <c r="X24" i="10"/>
  <c r="G12" i="9"/>
  <c r="H158" i="9"/>
  <c r="AR19" i="10"/>
  <c r="C82" i="1"/>
  <c r="G149" i="9" l="1"/>
  <c r="T8" i="9"/>
  <c r="W69" i="4"/>
  <c r="R176" i="4" s="1"/>
  <c r="AA69" i="4"/>
  <c r="V176" i="4" s="1"/>
  <c r="Z69" i="4"/>
  <c r="U176" i="4" s="1"/>
  <c r="X69" i="4"/>
  <c r="S176" i="4" s="1"/>
  <c r="Y69" i="4"/>
  <c r="T176" i="4" s="1"/>
  <c r="Y71" i="4"/>
  <c r="T178" i="4" s="1"/>
  <c r="X71" i="4"/>
  <c r="S178" i="4" s="1"/>
  <c r="W71" i="4"/>
  <c r="R178" i="4" s="1"/>
  <c r="Z71" i="4"/>
  <c r="U178" i="4" s="1"/>
  <c r="AA71" i="4"/>
  <c r="V178" i="4" s="1"/>
  <c r="H7" i="9"/>
  <c r="U5" i="9" s="1"/>
  <c r="S24" i="10"/>
  <c r="S40" i="10" s="1"/>
  <c r="P25" i="10"/>
  <c r="V25" i="10" s="1"/>
  <c r="G25" i="10" s="1"/>
  <c r="P28" i="10"/>
  <c r="V28" i="10" s="1"/>
  <c r="G28" i="10" s="1"/>
  <c r="P29" i="10"/>
  <c r="V29" i="10" s="1"/>
  <c r="G29" i="10" s="1"/>
  <c r="P27" i="10"/>
  <c r="V27" i="10" s="1"/>
  <c r="G27" i="10" s="1"/>
  <c r="P26" i="10"/>
  <c r="V26" i="10" s="1"/>
  <c r="G26" i="10" s="1"/>
  <c r="X40" i="10"/>
  <c r="M40" i="10" s="1"/>
  <c r="I24" i="10"/>
  <c r="W40" i="10"/>
  <c r="L40" i="10" s="1"/>
  <c r="H24" i="10"/>
  <c r="AA81" i="4"/>
  <c r="V184" i="4" s="1"/>
  <c r="Z81" i="4"/>
  <c r="U184" i="4" s="1"/>
  <c r="Y81" i="4"/>
  <c r="T184" i="4" s="1"/>
  <c r="X81" i="4"/>
  <c r="S184" i="4" s="1"/>
  <c r="W81" i="4"/>
  <c r="R184" i="4" s="1"/>
  <c r="W41" i="4"/>
  <c r="R158" i="4" s="1"/>
  <c r="AA41" i="4"/>
  <c r="V158" i="4" s="1"/>
  <c r="Z41" i="4"/>
  <c r="U158" i="4" s="1"/>
  <c r="Y41" i="4"/>
  <c r="T158" i="4" s="1"/>
  <c r="X41" i="4"/>
  <c r="S158" i="4" s="1"/>
  <c r="AA64" i="4"/>
  <c r="V173" i="4" s="1"/>
  <c r="Z64" i="4"/>
  <c r="U173" i="4" s="1"/>
  <c r="Y64" i="4"/>
  <c r="T173" i="4" s="1"/>
  <c r="AA62" i="4"/>
  <c r="X64" i="4"/>
  <c r="S173" i="4" s="1"/>
  <c r="Z62" i="4"/>
  <c r="W64" i="4"/>
  <c r="R173" i="4" s="1"/>
  <c r="Y62" i="4"/>
  <c r="W62" i="4"/>
  <c r="X62" i="4"/>
  <c r="C190" i="4"/>
  <c r="C188" i="4"/>
  <c r="C189" i="4"/>
  <c r="X34" i="4"/>
  <c r="S153" i="4" s="1"/>
  <c r="Z32" i="4"/>
  <c r="U151" i="4" s="1"/>
  <c r="W34" i="4"/>
  <c r="R153" i="4" s="1"/>
  <c r="Y32" i="4"/>
  <c r="T151" i="4" s="1"/>
  <c r="X32" i="4"/>
  <c r="S151" i="4" s="1"/>
  <c r="W32" i="4"/>
  <c r="R151" i="4" s="1"/>
  <c r="AA34" i="4"/>
  <c r="V153" i="4" s="1"/>
  <c r="AA32" i="4"/>
  <c r="V151" i="4" s="1"/>
  <c r="Z34" i="4"/>
  <c r="U153" i="4" s="1"/>
  <c r="Y34" i="4"/>
  <c r="T153" i="4" s="1"/>
  <c r="AA83" i="4"/>
  <c r="V186" i="4" s="1"/>
  <c r="Z83" i="4"/>
  <c r="U186" i="4" s="1"/>
  <c r="Y83" i="4"/>
  <c r="T186" i="4" s="1"/>
  <c r="X83" i="4"/>
  <c r="S186" i="4" s="1"/>
  <c r="W83" i="4"/>
  <c r="R186" i="4" s="1"/>
  <c r="W89" i="4"/>
  <c r="R190" i="4" s="1"/>
  <c r="AA89" i="4"/>
  <c r="V190" i="4" s="1"/>
  <c r="Z89" i="4"/>
  <c r="U190" i="4" s="1"/>
  <c r="Y89" i="4"/>
  <c r="T190" i="4" s="1"/>
  <c r="X89" i="4"/>
  <c r="S190" i="4" s="1"/>
  <c r="AA119" i="4"/>
  <c r="V210" i="4" s="1"/>
  <c r="Z119" i="4"/>
  <c r="U210" i="4" s="1"/>
  <c r="Y119" i="4"/>
  <c r="T210" i="4" s="1"/>
  <c r="X119" i="4"/>
  <c r="S210" i="4" s="1"/>
  <c r="W119" i="4"/>
  <c r="R210" i="4" s="1"/>
  <c r="C174" i="4"/>
  <c r="C173" i="4"/>
  <c r="C172" i="4"/>
  <c r="X94" i="4"/>
  <c r="S193" i="4" s="1"/>
  <c r="Z92" i="4"/>
  <c r="W94" i="4"/>
  <c r="R193" i="4" s="1"/>
  <c r="Y92" i="4"/>
  <c r="X92" i="4"/>
  <c r="W92" i="4"/>
  <c r="AA94" i="4"/>
  <c r="V193" i="4" s="1"/>
  <c r="AA92" i="4"/>
  <c r="Z94" i="4"/>
  <c r="U193" i="4" s="1"/>
  <c r="Y94" i="4"/>
  <c r="T193" i="4" s="1"/>
  <c r="AA40" i="4"/>
  <c r="V157" i="4" s="1"/>
  <c r="Z40" i="4"/>
  <c r="U157" i="4" s="1"/>
  <c r="Y40" i="4"/>
  <c r="T157" i="4" s="1"/>
  <c r="AA38" i="4"/>
  <c r="V155" i="4" s="1"/>
  <c r="X40" i="4"/>
  <c r="S157" i="4" s="1"/>
  <c r="Z38" i="4"/>
  <c r="U155" i="4" s="1"/>
  <c r="W40" i="4"/>
  <c r="R157" i="4" s="1"/>
  <c r="Y38" i="4"/>
  <c r="T155" i="4" s="1"/>
  <c r="W38" i="4"/>
  <c r="R155" i="4" s="1"/>
  <c r="X38" i="4"/>
  <c r="S155" i="4" s="1"/>
  <c r="C153" i="4"/>
  <c r="C152" i="4"/>
  <c r="C154" i="4"/>
  <c r="AA16" i="4"/>
  <c r="V141" i="4" s="1"/>
  <c r="Z16" i="4"/>
  <c r="U141" i="4" s="1"/>
  <c r="Y16" i="4"/>
  <c r="T141" i="4" s="1"/>
  <c r="AA14" i="4"/>
  <c r="V139" i="4" s="1"/>
  <c r="X16" i="4"/>
  <c r="S141" i="4" s="1"/>
  <c r="Z14" i="4"/>
  <c r="U139" i="4" s="1"/>
  <c r="W14" i="4"/>
  <c r="R139" i="4" s="1"/>
  <c r="W16" i="4"/>
  <c r="R141" i="4" s="1"/>
  <c r="Y14" i="4"/>
  <c r="T139" i="4" s="1"/>
  <c r="X14" i="4"/>
  <c r="S139" i="4" s="1"/>
  <c r="AA28" i="4"/>
  <c r="V149" i="4" s="1"/>
  <c r="Z28" i="4"/>
  <c r="U149" i="4" s="1"/>
  <c r="Y28" i="4"/>
  <c r="T149" i="4" s="1"/>
  <c r="AA26" i="4"/>
  <c r="V147" i="4" s="1"/>
  <c r="X28" i="4"/>
  <c r="S149" i="4" s="1"/>
  <c r="Z26" i="4"/>
  <c r="U147" i="4" s="1"/>
  <c r="W28" i="4"/>
  <c r="R149" i="4" s="1"/>
  <c r="Y26" i="4"/>
  <c r="T147" i="4" s="1"/>
  <c r="W26" i="4"/>
  <c r="R147" i="4" s="1"/>
  <c r="X26" i="4"/>
  <c r="S147" i="4" s="1"/>
  <c r="C141" i="4"/>
  <c r="C140" i="4"/>
  <c r="C142" i="4"/>
  <c r="C149" i="4"/>
  <c r="C150" i="4"/>
  <c r="C148" i="4"/>
  <c r="Y75" i="4"/>
  <c r="T180" i="4" s="1"/>
  <c r="X75" i="4"/>
  <c r="S180" i="4" s="1"/>
  <c r="W75" i="4"/>
  <c r="R180" i="4" s="1"/>
  <c r="Z75" i="4"/>
  <c r="U180" i="4" s="1"/>
  <c r="AA75" i="4"/>
  <c r="V180" i="4" s="1"/>
  <c r="X70" i="4"/>
  <c r="S177" i="4" s="1"/>
  <c r="Z68" i="4"/>
  <c r="W70" i="4"/>
  <c r="R177" i="4" s="1"/>
  <c r="Y68" i="4"/>
  <c r="X68" i="4"/>
  <c r="W68" i="4"/>
  <c r="AA70" i="4"/>
  <c r="V177" i="4" s="1"/>
  <c r="AA68" i="4"/>
  <c r="Z70" i="4"/>
  <c r="U177" i="4" s="1"/>
  <c r="Y70" i="4"/>
  <c r="T177" i="4" s="1"/>
  <c r="X58" i="4"/>
  <c r="S169" i="4" s="1"/>
  <c r="Z56" i="4"/>
  <c r="W58" i="4"/>
  <c r="R169" i="4" s="1"/>
  <c r="Y56" i="4"/>
  <c r="X56" i="4"/>
  <c r="W56" i="4"/>
  <c r="AA58" i="4"/>
  <c r="V169" i="4" s="1"/>
  <c r="AA56" i="4"/>
  <c r="Z58" i="4"/>
  <c r="U169" i="4" s="1"/>
  <c r="Y58" i="4"/>
  <c r="T169" i="4" s="1"/>
  <c r="AA33" i="4"/>
  <c r="V152" i="4" s="1"/>
  <c r="Z33" i="4"/>
  <c r="U152" i="4" s="1"/>
  <c r="Y33" i="4"/>
  <c r="T152" i="4" s="1"/>
  <c r="X33" i="4"/>
  <c r="S152" i="4" s="1"/>
  <c r="W33" i="4"/>
  <c r="R152" i="4" s="1"/>
  <c r="W77" i="4"/>
  <c r="R182" i="4" s="1"/>
  <c r="AA77" i="4"/>
  <c r="V182" i="4" s="1"/>
  <c r="Z77" i="4"/>
  <c r="U182" i="4" s="1"/>
  <c r="Y77" i="4"/>
  <c r="T182" i="4" s="1"/>
  <c r="X77" i="4"/>
  <c r="S182" i="4" s="1"/>
  <c r="AA76" i="4"/>
  <c r="V181" i="4" s="1"/>
  <c r="Z76" i="4"/>
  <c r="U181" i="4" s="1"/>
  <c r="Y76" i="4"/>
  <c r="T181" i="4" s="1"/>
  <c r="AA74" i="4"/>
  <c r="V179" i="4" s="1"/>
  <c r="X76" i="4"/>
  <c r="S181" i="4" s="1"/>
  <c r="Z74" i="4"/>
  <c r="U179" i="4" s="1"/>
  <c r="W76" i="4"/>
  <c r="R181" i="4" s="1"/>
  <c r="Y74" i="4"/>
  <c r="T179" i="4" s="1"/>
  <c r="W74" i="4"/>
  <c r="R179" i="4" s="1"/>
  <c r="X74" i="4"/>
  <c r="S179" i="4" s="1"/>
  <c r="C170" i="4"/>
  <c r="C169" i="4"/>
  <c r="C168" i="4"/>
  <c r="X46" i="4"/>
  <c r="S161" i="4" s="1"/>
  <c r="Z44" i="4"/>
  <c r="W46" i="4"/>
  <c r="R161" i="4" s="1"/>
  <c r="Y44" i="4"/>
  <c r="T159" i="4" s="1"/>
  <c r="X44" i="4"/>
  <c r="W44" i="4"/>
  <c r="R159" i="4" s="1"/>
  <c r="Y46" i="4"/>
  <c r="T161" i="4" s="1"/>
  <c r="AA46" i="4"/>
  <c r="V161" i="4" s="1"/>
  <c r="AA44" i="4"/>
  <c r="V159" i="4" s="1"/>
  <c r="Z46" i="4"/>
  <c r="U161" i="4" s="1"/>
  <c r="AA7" i="4"/>
  <c r="AA35" i="4"/>
  <c r="V154" i="4" s="1"/>
  <c r="Z35" i="4"/>
  <c r="U154" i="4" s="1"/>
  <c r="Y35" i="4"/>
  <c r="T154" i="4" s="1"/>
  <c r="X35" i="4"/>
  <c r="S154" i="4" s="1"/>
  <c r="W35" i="4"/>
  <c r="R154" i="4" s="1"/>
  <c r="W125" i="4"/>
  <c r="R214" i="4" s="1"/>
  <c r="AA125" i="4"/>
  <c r="V214" i="4" s="1"/>
  <c r="Z125" i="4"/>
  <c r="U214" i="4" s="1"/>
  <c r="Y125" i="4"/>
  <c r="T214" i="4" s="1"/>
  <c r="X125" i="4"/>
  <c r="S214" i="4" s="1"/>
  <c r="Y39" i="4"/>
  <c r="T156" i="4" s="1"/>
  <c r="X39" i="4"/>
  <c r="S156" i="4" s="1"/>
  <c r="W39" i="4"/>
  <c r="R156" i="4" s="1"/>
  <c r="Z39" i="4"/>
  <c r="U156" i="4" s="1"/>
  <c r="AA39" i="4"/>
  <c r="V156" i="4" s="1"/>
  <c r="C181" i="4"/>
  <c r="C182" i="4"/>
  <c r="C180" i="4"/>
  <c r="AA112" i="4"/>
  <c r="V205" i="4" s="1"/>
  <c r="Z112" i="4"/>
  <c r="U205" i="4" s="1"/>
  <c r="Y112" i="4"/>
  <c r="T205" i="4" s="1"/>
  <c r="AA110" i="4"/>
  <c r="X112" i="4"/>
  <c r="S205" i="4" s="1"/>
  <c r="Z110" i="4"/>
  <c r="W112" i="4"/>
  <c r="R205" i="4" s="1"/>
  <c r="Y110" i="4"/>
  <c r="X110" i="4"/>
  <c r="W110" i="4"/>
  <c r="M7" i="4"/>
  <c r="W10" i="4"/>
  <c r="R137" i="4" s="1"/>
  <c r="AA10" i="4"/>
  <c r="V137" i="4" s="1"/>
  <c r="X10" i="4"/>
  <c r="S137" i="4" s="1"/>
  <c r="Z10" i="4"/>
  <c r="U137" i="4" s="1"/>
  <c r="Y10" i="4"/>
  <c r="T137" i="4" s="1"/>
  <c r="AA100" i="4"/>
  <c r="V197" i="4" s="1"/>
  <c r="Z100" i="4"/>
  <c r="U197" i="4" s="1"/>
  <c r="Y100" i="4"/>
  <c r="T197" i="4" s="1"/>
  <c r="AA98" i="4"/>
  <c r="X100" i="4"/>
  <c r="S197" i="4" s="1"/>
  <c r="Z98" i="4"/>
  <c r="W98" i="4"/>
  <c r="W100" i="4"/>
  <c r="R197" i="4" s="1"/>
  <c r="Y98" i="4"/>
  <c r="X98" i="4"/>
  <c r="C162" i="4"/>
  <c r="C161" i="4"/>
  <c r="C160" i="4"/>
  <c r="X82" i="4"/>
  <c r="S185" i="4" s="1"/>
  <c r="Z80" i="4"/>
  <c r="U183" i="4" s="1"/>
  <c r="W82" i="4"/>
  <c r="R185" i="4" s="1"/>
  <c r="Y80" i="4"/>
  <c r="T183" i="4" s="1"/>
  <c r="X80" i="4"/>
  <c r="S183" i="4" s="1"/>
  <c r="W80" i="4"/>
  <c r="R183" i="4" s="1"/>
  <c r="AA82" i="4"/>
  <c r="V185" i="4" s="1"/>
  <c r="AA80" i="4"/>
  <c r="V183" i="4" s="1"/>
  <c r="Z82" i="4"/>
  <c r="U185" i="4" s="1"/>
  <c r="Y82" i="4"/>
  <c r="T185" i="4" s="1"/>
  <c r="X118" i="4"/>
  <c r="S209" i="4" s="1"/>
  <c r="Z116" i="4"/>
  <c r="U207" i="4" s="1"/>
  <c r="W118" i="4"/>
  <c r="R209" i="4" s="1"/>
  <c r="Y116" i="4"/>
  <c r="T207" i="4" s="1"/>
  <c r="X116" i="4"/>
  <c r="S207" i="4" s="1"/>
  <c r="W116" i="4"/>
  <c r="R207" i="4" s="1"/>
  <c r="Y118" i="4"/>
  <c r="T209" i="4" s="1"/>
  <c r="AA118" i="4"/>
  <c r="V209" i="4" s="1"/>
  <c r="AA116" i="4"/>
  <c r="V207" i="4" s="1"/>
  <c r="Z118" i="4"/>
  <c r="U209" i="4" s="1"/>
  <c r="Y27" i="4"/>
  <c r="T148" i="4" s="1"/>
  <c r="X27" i="4"/>
  <c r="S148" i="4" s="1"/>
  <c r="W27" i="4"/>
  <c r="R148" i="4" s="1"/>
  <c r="AA27" i="4"/>
  <c r="V148" i="4" s="1"/>
  <c r="Z27" i="4"/>
  <c r="U148" i="4" s="1"/>
  <c r="Y87" i="4"/>
  <c r="T188" i="4" s="1"/>
  <c r="X87" i="4"/>
  <c r="S188" i="4" s="1"/>
  <c r="W87" i="4"/>
  <c r="R188" i="4" s="1"/>
  <c r="Z87" i="4"/>
  <c r="U188" i="4" s="1"/>
  <c r="AA87" i="4"/>
  <c r="V188" i="4" s="1"/>
  <c r="X22" i="4"/>
  <c r="S145" i="4" s="1"/>
  <c r="Z20" i="4"/>
  <c r="U143" i="4" s="1"/>
  <c r="W22" i="4"/>
  <c r="R145" i="4" s="1"/>
  <c r="Y20" i="4"/>
  <c r="T143" i="4" s="1"/>
  <c r="X20" i="4"/>
  <c r="S143" i="4" s="1"/>
  <c r="W20" i="4"/>
  <c r="R143" i="4" s="1"/>
  <c r="Y22" i="4"/>
  <c r="T145" i="4" s="1"/>
  <c r="AA22" i="4"/>
  <c r="V145" i="4" s="1"/>
  <c r="AA20" i="4"/>
  <c r="V143" i="4" s="1"/>
  <c r="Z22" i="4"/>
  <c r="U145" i="4" s="1"/>
  <c r="C206" i="4"/>
  <c r="C204" i="4"/>
  <c r="C205" i="4"/>
  <c r="X106" i="4"/>
  <c r="S201" i="4" s="1"/>
  <c r="Z104" i="4"/>
  <c r="W106" i="4"/>
  <c r="R201" i="4" s="1"/>
  <c r="Y104" i="4"/>
  <c r="X104" i="4"/>
  <c r="W104" i="4"/>
  <c r="AA104" i="4"/>
  <c r="AA106" i="4"/>
  <c r="V201" i="4" s="1"/>
  <c r="Y106" i="4"/>
  <c r="T201" i="4" s="1"/>
  <c r="Z106" i="4"/>
  <c r="U201" i="4" s="1"/>
  <c r="C198" i="4"/>
  <c r="C196" i="4"/>
  <c r="C197" i="4"/>
  <c r="AA88" i="4"/>
  <c r="V189" i="4" s="1"/>
  <c r="Z88" i="4"/>
  <c r="U189" i="4" s="1"/>
  <c r="Y88" i="4"/>
  <c r="T189" i="4" s="1"/>
  <c r="AA86" i="4"/>
  <c r="V187" i="4" s="1"/>
  <c r="X88" i="4"/>
  <c r="S189" i="4" s="1"/>
  <c r="Z86" i="4"/>
  <c r="U187" i="4" s="1"/>
  <c r="W88" i="4"/>
  <c r="R189" i="4" s="1"/>
  <c r="Y86" i="4"/>
  <c r="T187" i="4" s="1"/>
  <c r="W86" i="4"/>
  <c r="R187" i="4" s="1"/>
  <c r="X86" i="4"/>
  <c r="S187" i="4" s="1"/>
  <c r="C186" i="4"/>
  <c r="C185" i="4"/>
  <c r="C184" i="4"/>
  <c r="Y123" i="4"/>
  <c r="T212" i="4" s="1"/>
  <c r="X123" i="4"/>
  <c r="S212" i="4" s="1"/>
  <c r="W123" i="4"/>
  <c r="R212" i="4" s="1"/>
  <c r="Z123" i="4"/>
  <c r="U212" i="4" s="1"/>
  <c r="AA123" i="4"/>
  <c r="V212" i="4" s="1"/>
  <c r="W29" i="4"/>
  <c r="R150" i="4" s="1"/>
  <c r="AA29" i="4"/>
  <c r="V150" i="4" s="1"/>
  <c r="X29" i="4"/>
  <c r="S150" i="4" s="1"/>
  <c r="Z29" i="4"/>
  <c r="U150" i="4" s="1"/>
  <c r="Y29" i="4"/>
  <c r="T150" i="4" s="1"/>
  <c r="AA117" i="4"/>
  <c r="V208" i="4" s="1"/>
  <c r="Z117" i="4"/>
  <c r="U208" i="4" s="1"/>
  <c r="Y117" i="4"/>
  <c r="T208" i="4" s="1"/>
  <c r="X117" i="4"/>
  <c r="S208" i="4" s="1"/>
  <c r="W117" i="4"/>
  <c r="R208" i="4" s="1"/>
  <c r="AA52" i="4"/>
  <c r="V165" i="4" s="1"/>
  <c r="Z52" i="4"/>
  <c r="U165" i="4" s="1"/>
  <c r="Y52" i="4"/>
  <c r="T165" i="4" s="1"/>
  <c r="AA50" i="4"/>
  <c r="X52" i="4"/>
  <c r="S165" i="4" s="1"/>
  <c r="Z50" i="4"/>
  <c r="W52" i="4"/>
  <c r="R165" i="4" s="1"/>
  <c r="Y50" i="4"/>
  <c r="W50" i="4"/>
  <c r="X50" i="4"/>
  <c r="AT117" i="10"/>
  <c r="AT114" i="10"/>
  <c r="AT116" i="10"/>
  <c r="AT118" i="10"/>
  <c r="AT92" i="10"/>
  <c r="AT94" i="10"/>
  <c r="AT107" i="10"/>
  <c r="AT104" i="10"/>
  <c r="AT106" i="10"/>
  <c r="AT103" i="10"/>
  <c r="AT93" i="10"/>
  <c r="AT95" i="10"/>
  <c r="AT85" i="10"/>
  <c r="AT83" i="10"/>
  <c r="AT82" i="10"/>
  <c r="AT84" i="10"/>
  <c r="AT74" i="10"/>
  <c r="AT71" i="10"/>
  <c r="AT40" i="10"/>
  <c r="AT37" i="10"/>
  <c r="AT61" i="10"/>
  <c r="AT73" i="10"/>
  <c r="AT49" i="10"/>
  <c r="AT60" i="10"/>
  <c r="AT52" i="10"/>
  <c r="AT70" i="10"/>
  <c r="AT48" i="10"/>
  <c r="AT63" i="10"/>
  <c r="AT51" i="10"/>
  <c r="AT62" i="10"/>
  <c r="AT28" i="10"/>
  <c r="AT26" i="10"/>
  <c r="AT38" i="10"/>
  <c r="AT50" i="10"/>
  <c r="AT29" i="10"/>
  <c r="AT41" i="10"/>
  <c r="AT27" i="10"/>
  <c r="AT18" i="10"/>
  <c r="AT16" i="10"/>
  <c r="AT19" i="10"/>
  <c r="AT15" i="10"/>
  <c r="AV9" i="10"/>
  <c r="AV22" i="10"/>
  <c r="AV111" i="10"/>
  <c r="AV89" i="10"/>
  <c r="AV67" i="10"/>
  <c r="AV99" i="10"/>
  <c r="AV77" i="10"/>
  <c r="AV100" i="10"/>
  <c r="AV78" i="10"/>
  <c r="AV110" i="10"/>
  <c r="AV88" i="10"/>
  <c r="AV66" i="10"/>
  <c r="AV12" i="10"/>
  <c r="AW17" i="10"/>
  <c r="AV55" i="10"/>
  <c r="AV34" i="10"/>
  <c r="AV23" i="10"/>
  <c r="AV56" i="10"/>
  <c r="AV11" i="10"/>
  <c r="AV44" i="10"/>
  <c r="AV33" i="10"/>
  <c r="AV45" i="10"/>
  <c r="H28" i="9"/>
  <c r="R7" i="4"/>
  <c r="AD61" i="10"/>
  <c r="E21" i="10" s="1"/>
  <c r="AE61" i="10"/>
  <c r="AK61" i="10"/>
  <c r="AL61" i="10"/>
  <c r="AF61" i="10"/>
  <c r="AH61" i="10"/>
  <c r="AC61" i="10"/>
  <c r="D21" i="10" s="1"/>
  <c r="AI61" i="10"/>
  <c r="AB61" i="10"/>
  <c r="C21" i="10" s="1"/>
  <c r="AJ61" i="10"/>
  <c r="J3" i="9"/>
  <c r="J147" i="9" s="1"/>
  <c r="H12" i="9"/>
  <c r="G17" i="9"/>
  <c r="G13" i="10"/>
  <c r="F13" i="10"/>
  <c r="Z12" i="4" l="1"/>
  <c r="X12" i="4"/>
  <c r="Z18" i="4"/>
  <c r="K16" i="9" s="1"/>
  <c r="X10" i="9" s="1"/>
  <c r="W18" i="4"/>
  <c r="H16" i="9" s="1"/>
  <c r="U10" i="9" s="1"/>
  <c r="AA18" i="4"/>
  <c r="L16" i="9" s="1"/>
  <c r="Y10" i="9" s="1"/>
  <c r="Z78" i="4"/>
  <c r="K86" i="9" s="1"/>
  <c r="U7" i="9"/>
  <c r="V4" i="9" s="1"/>
  <c r="G154" i="9"/>
  <c r="G14" i="6" s="1"/>
  <c r="G76" i="6" s="1"/>
  <c r="N11" i="18" s="1"/>
  <c r="N13" i="18" s="1"/>
  <c r="G77" i="6" s="1"/>
  <c r="T11" i="9"/>
  <c r="H149" i="9"/>
  <c r="H10" i="6" s="1"/>
  <c r="U8" i="9"/>
  <c r="W78" i="4"/>
  <c r="H86" i="9" s="1"/>
  <c r="H87" i="9" s="1"/>
  <c r="I82" i="9" s="1"/>
  <c r="I84" i="9" s="1"/>
  <c r="Y18" i="4"/>
  <c r="J16" i="9" s="1"/>
  <c r="W10" i="9" s="1"/>
  <c r="Z24" i="4"/>
  <c r="K23" i="9" s="1"/>
  <c r="X36" i="4"/>
  <c r="I37" i="9" s="1"/>
  <c r="AA12" i="4"/>
  <c r="L9" i="9" s="1"/>
  <c r="Y6" i="9" s="1"/>
  <c r="X90" i="4"/>
  <c r="I100" i="9" s="1"/>
  <c r="W48" i="4"/>
  <c r="H51" i="9" s="1"/>
  <c r="W42" i="4"/>
  <c r="H44" i="9" s="1"/>
  <c r="H45" i="9" s="1"/>
  <c r="I40" i="9" s="1"/>
  <c r="I42" i="9" s="1"/>
  <c r="AA48" i="4"/>
  <c r="L51" i="9" s="1"/>
  <c r="L40" i="6" s="1"/>
  <c r="W126" i="4"/>
  <c r="H142" i="9" s="1"/>
  <c r="H143" i="9" s="1"/>
  <c r="I138" i="9" s="1"/>
  <c r="I140" i="9" s="1"/>
  <c r="T24" i="10"/>
  <c r="T40" i="10" s="1"/>
  <c r="Y24" i="10"/>
  <c r="Y40" i="10" s="1"/>
  <c r="N40" i="10" s="1"/>
  <c r="Q34" i="10"/>
  <c r="W34" i="10" s="1"/>
  <c r="H34" i="10" s="1"/>
  <c r="Q28" i="10"/>
  <c r="W28" i="10" s="1"/>
  <c r="H28" i="10" s="1"/>
  <c r="Q26" i="10"/>
  <c r="W26" i="10" s="1"/>
  <c r="H26" i="10" s="1"/>
  <c r="Q30" i="10"/>
  <c r="W30" i="10" s="1"/>
  <c r="H30" i="10" s="1"/>
  <c r="Q29" i="10"/>
  <c r="W29" i="10" s="1"/>
  <c r="H29" i="10" s="1"/>
  <c r="Q32" i="10"/>
  <c r="W32" i="10" s="1"/>
  <c r="H32" i="10" s="1"/>
  <c r="Q31" i="10"/>
  <c r="W31" i="10" s="1"/>
  <c r="H31" i="10" s="1"/>
  <c r="Q33" i="10"/>
  <c r="W33" i="10" s="1"/>
  <c r="H33" i="10" s="1"/>
  <c r="Q25" i="10"/>
  <c r="W25" i="10" s="1"/>
  <c r="H25" i="10" s="1"/>
  <c r="Q27" i="10"/>
  <c r="W27" i="10" s="1"/>
  <c r="H27" i="10" s="1"/>
  <c r="Y12" i="4"/>
  <c r="J9" i="9" s="1"/>
  <c r="W6" i="9" s="1"/>
  <c r="U163" i="4"/>
  <c r="Z54" i="4"/>
  <c r="K58" i="9" s="1"/>
  <c r="R195" i="4"/>
  <c r="W102" i="4"/>
  <c r="H114" i="9" s="1"/>
  <c r="H115" i="9" s="1"/>
  <c r="I110" i="9" s="1"/>
  <c r="W12" i="4"/>
  <c r="H9" i="9" s="1"/>
  <c r="U6" i="9" s="1"/>
  <c r="Y24" i="4"/>
  <c r="J23" i="9" s="1"/>
  <c r="W90" i="4"/>
  <c r="H100" i="9" s="1"/>
  <c r="H101" i="9" s="1"/>
  <c r="I96" i="9" s="1"/>
  <c r="I98" i="9" s="1"/>
  <c r="I101" i="9" s="1"/>
  <c r="J96" i="9" s="1"/>
  <c r="Y48" i="4"/>
  <c r="J51" i="9" s="1"/>
  <c r="J40" i="6" s="1"/>
  <c r="R199" i="4"/>
  <c r="W108" i="4"/>
  <c r="H121" i="9" s="1"/>
  <c r="H122" i="9" s="1"/>
  <c r="I117" i="9" s="1"/>
  <c r="I119" i="9" s="1"/>
  <c r="S159" i="4"/>
  <c r="X48" i="4"/>
  <c r="I51" i="9" s="1"/>
  <c r="I40" i="6" s="1"/>
  <c r="R167" i="4"/>
  <c r="W60" i="4"/>
  <c r="H65" i="9" s="1"/>
  <c r="H66" i="9" s="1"/>
  <c r="I61" i="9" s="1"/>
  <c r="V175" i="4"/>
  <c r="AA72" i="4"/>
  <c r="L79" i="9" s="1"/>
  <c r="W24" i="4"/>
  <c r="H23" i="9" s="1"/>
  <c r="H24" i="9" s="1"/>
  <c r="I19" i="9" s="1"/>
  <c r="I21" i="9" s="1"/>
  <c r="X24" i="4"/>
  <c r="I23" i="9" s="1"/>
  <c r="Z126" i="4"/>
  <c r="K142" i="9" s="1"/>
  <c r="Z42" i="4"/>
  <c r="K44" i="9" s="1"/>
  <c r="V163" i="4"/>
  <c r="AA54" i="4"/>
  <c r="L58" i="9" s="1"/>
  <c r="S199" i="4"/>
  <c r="X108" i="4"/>
  <c r="I121" i="9" s="1"/>
  <c r="U203" i="4"/>
  <c r="Z114" i="4"/>
  <c r="K128" i="9" s="1"/>
  <c r="S167" i="4"/>
  <c r="X60" i="4"/>
  <c r="I65" i="9" s="1"/>
  <c r="S191" i="4"/>
  <c r="X96" i="4"/>
  <c r="I107" i="9" s="1"/>
  <c r="U171" i="4"/>
  <c r="Z66" i="4"/>
  <c r="K72" i="9" s="1"/>
  <c r="V195" i="4"/>
  <c r="AA102" i="4"/>
  <c r="L114" i="9" s="1"/>
  <c r="T167" i="4"/>
  <c r="Y60" i="4"/>
  <c r="J65" i="9" s="1"/>
  <c r="R175" i="4"/>
  <c r="W72" i="4"/>
  <c r="H79" i="9" s="1"/>
  <c r="H80" i="9" s="1"/>
  <c r="I75" i="9" s="1"/>
  <c r="T191" i="4"/>
  <c r="Y96" i="4"/>
  <c r="J107" i="9" s="1"/>
  <c r="S163" i="4"/>
  <c r="X54" i="4"/>
  <c r="I58" i="9" s="1"/>
  <c r="V203" i="4"/>
  <c r="AA114" i="4"/>
  <c r="L128" i="9" s="1"/>
  <c r="S175" i="4"/>
  <c r="X72" i="4"/>
  <c r="I79" i="9" s="1"/>
  <c r="T199" i="4"/>
  <c r="Y108" i="4"/>
  <c r="J121" i="9" s="1"/>
  <c r="U199" i="4"/>
  <c r="Z108" i="4"/>
  <c r="K121" i="9" s="1"/>
  <c r="U167" i="4"/>
  <c r="Z60" i="4"/>
  <c r="K65" i="9" s="1"/>
  <c r="T175" i="4"/>
  <c r="Y72" i="4"/>
  <c r="J79" i="9" s="1"/>
  <c r="U159" i="4"/>
  <c r="Z48" i="4"/>
  <c r="K51" i="9" s="1"/>
  <c r="K40" i="6" s="1"/>
  <c r="V171" i="4"/>
  <c r="AA66" i="4"/>
  <c r="L72" i="9" s="1"/>
  <c r="AA24" i="4"/>
  <c r="L23" i="9" s="1"/>
  <c r="AA84" i="4"/>
  <c r="L93" i="9" s="1"/>
  <c r="R163" i="4"/>
  <c r="W54" i="4"/>
  <c r="H58" i="9" s="1"/>
  <c r="H59" i="9" s="1"/>
  <c r="I54" i="9" s="1"/>
  <c r="S195" i="4"/>
  <c r="X102" i="4"/>
  <c r="I114" i="9" s="1"/>
  <c r="U191" i="4"/>
  <c r="Z96" i="4"/>
  <c r="K107" i="9" s="1"/>
  <c r="X18" i="4"/>
  <c r="I16" i="9" s="1"/>
  <c r="V10" i="9" s="1"/>
  <c r="AA78" i="4"/>
  <c r="L86" i="9" s="1"/>
  <c r="Y30" i="4"/>
  <c r="J30" i="9" s="1"/>
  <c r="T163" i="4"/>
  <c r="Y54" i="4"/>
  <c r="J58" i="9" s="1"/>
  <c r="T195" i="4"/>
  <c r="Y102" i="4"/>
  <c r="J114" i="9" s="1"/>
  <c r="R203" i="4"/>
  <c r="W114" i="4"/>
  <c r="H128" i="9" s="1"/>
  <c r="H129" i="9" s="1"/>
  <c r="I124" i="9" s="1"/>
  <c r="S171" i="4"/>
  <c r="X66" i="4"/>
  <c r="I72" i="9" s="1"/>
  <c r="S203" i="4"/>
  <c r="X114" i="4"/>
  <c r="I128" i="9" s="1"/>
  <c r="V167" i="4"/>
  <c r="AA60" i="4"/>
  <c r="L65" i="9" s="1"/>
  <c r="U175" i="4"/>
  <c r="Z72" i="4"/>
  <c r="K79" i="9" s="1"/>
  <c r="V191" i="4"/>
  <c r="AA96" i="4"/>
  <c r="L107" i="9" s="1"/>
  <c r="R171" i="4"/>
  <c r="W66" i="4"/>
  <c r="H72" i="9" s="1"/>
  <c r="H73" i="9" s="1"/>
  <c r="I68" i="9" s="1"/>
  <c r="V199" i="4"/>
  <c r="AA108" i="4"/>
  <c r="L121" i="9" s="1"/>
  <c r="Y90" i="4"/>
  <c r="J100" i="9" s="1"/>
  <c r="T203" i="4"/>
  <c r="Y114" i="4"/>
  <c r="J128" i="9" s="1"/>
  <c r="T171" i="4"/>
  <c r="Y66" i="4"/>
  <c r="J72" i="9" s="1"/>
  <c r="Y42" i="4"/>
  <c r="J44" i="9" s="1"/>
  <c r="U195" i="4"/>
  <c r="Z102" i="4"/>
  <c r="K114" i="9" s="1"/>
  <c r="R191" i="4"/>
  <c r="W96" i="4"/>
  <c r="H107" i="9" s="1"/>
  <c r="H108" i="9" s="1"/>
  <c r="I103" i="9" s="1"/>
  <c r="AX8" i="10"/>
  <c r="AV101" i="10"/>
  <c r="AV79" i="10"/>
  <c r="AV85" i="10" s="1"/>
  <c r="AV109" i="10"/>
  <c r="AV87" i="10"/>
  <c r="AV65" i="10"/>
  <c r="AV21" i="10"/>
  <c r="AV112" i="10"/>
  <c r="AV116" i="10" s="1"/>
  <c r="AV90" i="10"/>
  <c r="AV93" i="10" s="1"/>
  <c r="AV68" i="10"/>
  <c r="AV70" i="10" s="1"/>
  <c r="AV98" i="10"/>
  <c r="AV76" i="10"/>
  <c r="AV13" i="10"/>
  <c r="AV17" i="10" s="1"/>
  <c r="AV57" i="10"/>
  <c r="AV59" i="10" s="1"/>
  <c r="AV10" i="10"/>
  <c r="AV24" i="10"/>
  <c r="AV30" i="10" s="1"/>
  <c r="AV43" i="10"/>
  <c r="AV32" i="10"/>
  <c r="AV46" i="10"/>
  <c r="AV48" i="10" s="1"/>
  <c r="AV54" i="10"/>
  <c r="AV35" i="10"/>
  <c r="AV41" i="10" s="1"/>
  <c r="AW18" i="10"/>
  <c r="V35" i="10"/>
  <c r="C11" i="10" s="1"/>
  <c r="AA120" i="4"/>
  <c r="L135" i="9" s="1"/>
  <c r="Y126" i="4"/>
  <c r="J142" i="9" s="1"/>
  <c r="Z120" i="4"/>
  <c r="K135" i="9" s="1"/>
  <c r="W120" i="4"/>
  <c r="H135" i="9" s="1"/>
  <c r="H136" i="9" s="1"/>
  <c r="I131" i="9" s="1"/>
  <c r="I133" i="9" s="1"/>
  <c r="X120" i="4"/>
  <c r="I135" i="9" s="1"/>
  <c r="Y120" i="4"/>
  <c r="J135" i="9" s="1"/>
  <c r="Z90" i="4"/>
  <c r="K100" i="9" s="1"/>
  <c r="X78" i="4"/>
  <c r="I86" i="9" s="1"/>
  <c r="X84" i="4"/>
  <c r="I93" i="9" s="1"/>
  <c r="AA90" i="4"/>
  <c r="L100" i="9" s="1"/>
  <c r="Y78" i="4"/>
  <c r="J86" i="9" s="1"/>
  <c r="AA42" i="4"/>
  <c r="L44" i="9" s="1"/>
  <c r="Y84" i="4"/>
  <c r="J93" i="9" s="1"/>
  <c r="Z30" i="4"/>
  <c r="K30" i="9" s="1"/>
  <c r="Z84" i="4"/>
  <c r="K93" i="9" s="1"/>
  <c r="X30" i="4"/>
  <c r="I30" i="9" s="1"/>
  <c r="AA36" i="4"/>
  <c r="L37" i="9" s="1"/>
  <c r="AA30" i="4"/>
  <c r="L30" i="9" s="1"/>
  <c r="W36" i="4"/>
  <c r="H37" i="9" s="1"/>
  <c r="H38" i="9" s="1"/>
  <c r="I33" i="9" s="1"/>
  <c r="W30" i="4"/>
  <c r="H30" i="9" s="1"/>
  <c r="H31" i="9" s="1"/>
  <c r="I26" i="9" s="1"/>
  <c r="I28" i="9" s="1"/>
  <c r="AA126" i="4"/>
  <c r="L142" i="9" s="1"/>
  <c r="X126" i="4"/>
  <c r="I142" i="9" s="1"/>
  <c r="X42" i="4"/>
  <c r="I44" i="9" s="1"/>
  <c r="Y36" i="4"/>
  <c r="J37" i="9" s="1"/>
  <c r="W84" i="4"/>
  <c r="H93" i="9" s="1"/>
  <c r="H94" i="9" s="1"/>
  <c r="I89" i="9" s="1"/>
  <c r="Z36" i="4"/>
  <c r="K37" i="9" s="1"/>
  <c r="H14" i="9"/>
  <c r="U9" i="9" s="1"/>
  <c r="K9" i="9"/>
  <c r="X6" i="9" s="1"/>
  <c r="I9" i="9"/>
  <c r="V6" i="9" s="1"/>
  <c r="S7" i="4"/>
  <c r="F21" i="10"/>
  <c r="G21" i="10"/>
  <c r="K3" i="9"/>
  <c r="K147" i="9" s="1"/>
  <c r="G17" i="17" l="1"/>
  <c r="H9" i="17" s="1"/>
  <c r="H52" i="9"/>
  <c r="H40" i="6"/>
  <c r="I45" i="9"/>
  <c r="J40" i="9" s="1"/>
  <c r="J42" i="9" s="1"/>
  <c r="J45" i="9" s="1"/>
  <c r="K40" i="9" s="1"/>
  <c r="I143" i="9"/>
  <c r="J138" i="9" s="1"/>
  <c r="J140" i="9" s="1"/>
  <c r="I122" i="9"/>
  <c r="J117" i="9" s="1"/>
  <c r="J119" i="9" s="1"/>
  <c r="I153" i="9"/>
  <c r="I13" i="6" s="1"/>
  <c r="I13" i="17" s="1"/>
  <c r="K153" i="9"/>
  <c r="K13" i="6" s="1"/>
  <c r="K13" i="17" s="1"/>
  <c r="J153" i="9"/>
  <c r="J13" i="6" s="1"/>
  <c r="J13" i="17" s="1"/>
  <c r="L153" i="9"/>
  <c r="L13" i="6" s="1"/>
  <c r="L13" i="17" s="1"/>
  <c r="H153" i="9"/>
  <c r="H13" i="6" s="1"/>
  <c r="H13" i="17" s="1"/>
  <c r="H151" i="9"/>
  <c r="H12" i="6" s="1"/>
  <c r="H10" i="17" s="1"/>
  <c r="H11" i="17" s="1"/>
  <c r="Z24" i="10"/>
  <c r="K24" i="10" s="1"/>
  <c r="J24" i="10"/>
  <c r="AV118" i="10"/>
  <c r="I24" i="9"/>
  <c r="J19" i="9" s="1"/>
  <c r="J21" i="9" s="1"/>
  <c r="J24" i="9" s="1"/>
  <c r="K19" i="9" s="1"/>
  <c r="I70" i="9"/>
  <c r="I73" i="9" s="1"/>
  <c r="J68" i="9" s="1"/>
  <c r="I56" i="9"/>
  <c r="I59" i="9" s="1"/>
  <c r="J54" i="9" s="1"/>
  <c r="I77" i="9"/>
  <c r="I80" i="9" s="1"/>
  <c r="J75" i="9" s="1"/>
  <c r="I63" i="9"/>
  <c r="I66" i="9" s="1"/>
  <c r="J61" i="9" s="1"/>
  <c r="I112" i="9"/>
  <c r="I115" i="9" s="1"/>
  <c r="J110" i="9" s="1"/>
  <c r="I105" i="9"/>
  <c r="I108" i="9" s="1"/>
  <c r="J103" i="9" s="1"/>
  <c r="I126" i="9"/>
  <c r="I129" i="9" s="1"/>
  <c r="J124" i="9" s="1"/>
  <c r="J126" i="9" s="1"/>
  <c r="J129" i="9" s="1"/>
  <c r="K124" i="9" s="1"/>
  <c r="I31" i="9"/>
  <c r="J26" i="9" s="1"/>
  <c r="J28" i="9" s="1"/>
  <c r="J31" i="9" s="1"/>
  <c r="K26" i="9" s="1"/>
  <c r="I87" i="9"/>
  <c r="J82" i="9" s="1"/>
  <c r="J84" i="9" s="1"/>
  <c r="J87" i="9" s="1"/>
  <c r="K82" i="9" s="1"/>
  <c r="AV104" i="10"/>
  <c r="AV115" i="10"/>
  <c r="AV117" i="10"/>
  <c r="AV114" i="10"/>
  <c r="AV96" i="10"/>
  <c r="AV103" i="10"/>
  <c r="AV94" i="10"/>
  <c r="AV106" i="10"/>
  <c r="AV105" i="10"/>
  <c r="AV107" i="10"/>
  <c r="AV92" i="10"/>
  <c r="AV95" i="10"/>
  <c r="AV84" i="10"/>
  <c r="AV81" i="10"/>
  <c r="AV83" i="10"/>
  <c r="AV82" i="10"/>
  <c r="AV60" i="10"/>
  <c r="AV71" i="10"/>
  <c r="AV74" i="10"/>
  <c r="AV73" i="10"/>
  <c r="AV72" i="10"/>
  <c r="AV61" i="10"/>
  <c r="AV49" i="10"/>
  <c r="AV50" i="10"/>
  <c r="AV63" i="10"/>
  <c r="AV62" i="10"/>
  <c r="AV51" i="10"/>
  <c r="AV52" i="10"/>
  <c r="AV39" i="10"/>
  <c r="AV38" i="10"/>
  <c r="AV37" i="10"/>
  <c r="AV40" i="10"/>
  <c r="AV18" i="10"/>
  <c r="AV29" i="10"/>
  <c r="AV27" i="10"/>
  <c r="AV26" i="10"/>
  <c r="AV28" i="10"/>
  <c r="W35" i="10"/>
  <c r="D11" i="10" s="1"/>
  <c r="AV16" i="10"/>
  <c r="AV19" i="10"/>
  <c r="AV15" i="10"/>
  <c r="AX9" i="10"/>
  <c r="AX111" i="10"/>
  <c r="AX89" i="10"/>
  <c r="AX67" i="10"/>
  <c r="AX99" i="10"/>
  <c r="AX77" i="10"/>
  <c r="AX100" i="10"/>
  <c r="AX78" i="10"/>
  <c r="AX110" i="10"/>
  <c r="AX88" i="10"/>
  <c r="AX66" i="10"/>
  <c r="AX22" i="10"/>
  <c r="AX12" i="10"/>
  <c r="AY17" i="10"/>
  <c r="AX11" i="10"/>
  <c r="AX23" i="10"/>
  <c r="AX33" i="10"/>
  <c r="AX34" i="10"/>
  <c r="AX55" i="10"/>
  <c r="AX56" i="10"/>
  <c r="AX45" i="10"/>
  <c r="AX44" i="10"/>
  <c r="I136" i="9"/>
  <c r="J131" i="9" s="1"/>
  <c r="J133" i="9" s="1"/>
  <c r="J136" i="9" s="1"/>
  <c r="K131" i="9" s="1"/>
  <c r="K133" i="9" s="1"/>
  <c r="K136" i="9" s="1"/>
  <c r="L131" i="9" s="1"/>
  <c r="L133" i="9" s="1"/>
  <c r="J98" i="9"/>
  <c r="J101" i="9" s="1"/>
  <c r="K96" i="9" s="1"/>
  <c r="I91" i="9"/>
  <c r="I94" i="9" s="1"/>
  <c r="J89" i="9" s="1"/>
  <c r="J91" i="9" s="1"/>
  <c r="J94" i="9" s="1"/>
  <c r="K89" i="9" s="1"/>
  <c r="K91" i="9" s="1"/>
  <c r="K94" i="9" s="1"/>
  <c r="L89" i="9" s="1"/>
  <c r="I35" i="9"/>
  <c r="I38" i="9" s="1"/>
  <c r="J33" i="9" s="1"/>
  <c r="H17" i="9"/>
  <c r="H10" i="9"/>
  <c r="L3" i="9"/>
  <c r="H17" i="17" l="1"/>
  <c r="I9" i="17" s="1"/>
  <c r="I47" i="9"/>
  <c r="H41" i="6"/>
  <c r="I12" i="9"/>
  <c r="U11" i="9"/>
  <c r="H154" i="9"/>
  <c r="H14" i="6" s="1"/>
  <c r="H76" i="6" s="1"/>
  <c r="O11" i="18" s="1"/>
  <c r="O13" i="18" s="1"/>
  <c r="H77" i="6" s="1"/>
  <c r="J143" i="9"/>
  <c r="K138" i="9" s="1"/>
  <c r="K140" i="9" s="1"/>
  <c r="J122" i="9"/>
  <c r="K117" i="9" s="1"/>
  <c r="K119" i="9" s="1"/>
  <c r="L147" i="9"/>
  <c r="Z40" i="10"/>
  <c r="O40" i="10" s="1"/>
  <c r="R31" i="10"/>
  <c r="X31" i="10" s="1"/>
  <c r="I31" i="10" s="1"/>
  <c r="R27" i="10"/>
  <c r="X27" i="10" s="1"/>
  <c r="I27" i="10" s="1"/>
  <c r="R26" i="10"/>
  <c r="X26" i="10" s="1"/>
  <c r="I26" i="10" s="1"/>
  <c r="R33" i="10"/>
  <c r="X33" i="10" s="1"/>
  <c r="I33" i="10" s="1"/>
  <c r="R30" i="10"/>
  <c r="X30" i="10" s="1"/>
  <c r="I30" i="10" s="1"/>
  <c r="R25" i="10"/>
  <c r="X25" i="10" s="1"/>
  <c r="R32" i="10"/>
  <c r="X32" i="10" s="1"/>
  <c r="I32" i="10" s="1"/>
  <c r="R28" i="10"/>
  <c r="X28" i="10" s="1"/>
  <c r="I28" i="10" s="1"/>
  <c r="R34" i="10"/>
  <c r="X34" i="10" s="1"/>
  <c r="I34" i="10" s="1"/>
  <c r="R29" i="10"/>
  <c r="X29" i="10" s="1"/>
  <c r="I29" i="10" s="1"/>
  <c r="K126" i="9"/>
  <c r="K129" i="9" s="1"/>
  <c r="L124" i="9" s="1"/>
  <c r="J77" i="9"/>
  <c r="J80" i="9" s="1"/>
  <c r="K75" i="9" s="1"/>
  <c r="J112" i="9"/>
  <c r="J115" i="9" s="1"/>
  <c r="K110" i="9" s="1"/>
  <c r="J63" i="9"/>
  <c r="J66" i="9" s="1"/>
  <c r="K61" i="9" s="1"/>
  <c r="J105" i="9"/>
  <c r="J108" i="9" s="1"/>
  <c r="K103" i="9" s="1"/>
  <c r="J56" i="9"/>
  <c r="J59" i="9" s="1"/>
  <c r="K54" i="9" s="1"/>
  <c r="J70" i="9"/>
  <c r="J73" i="9" s="1"/>
  <c r="K68" i="9" s="1"/>
  <c r="AZ8" i="10"/>
  <c r="AX109" i="10"/>
  <c r="AX87" i="10"/>
  <c r="AX65" i="10"/>
  <c r="AX21" i="10"/>
  <c r="AX112" i="10"/>
  <c r="AX90" i="10"/>
  <c r="AX92" i="10" s="1"/>
  <c r="AX68" i="10"/>
  <c r="AX71" i="10" s="1"/>
  <c r="AX98" i="10"/>
  <c r="AX76" i="10"/>
  <c r="AX79" i="10"/>
  <c r="AX101" i="10"/>
  <c r="AX107" i="10" s="1"/>
  <c r="AX13" i="10"/>
  <c r="AX17" i="10" s="1"/>
  <c r="AX32" i="10"/>
  <c r="AX10" i="10"/>
  <c r="AX54" i="10"/>
  <c r="AX46" i="10"/>
  <c r="AX43" i="10"/>
  <c r="AX57" i="10"/>
  <c r="AX63" i="10" s="1"/>
  <c r="AX35" i="10"/>
  <c r="AX41" i="10" s="1"/>
  <c r="AY18" i="10"/>
  <c r="AX24" i="10"/>
  <c r="AX28" i="10" s="1"/>
  <c r="L136" i="9"/>
  <c r="K42" i="9"/>
  <c r="K45" i="9" s="1"/>
  <c r="L40" i="9" s="1"/>
  <c r="L42" i="9" s="1"/>
  <c r="K84" i="9"/>
  <c r="K87" i="9" s="1"/>
  <c r="L82" i="9" s="1"/>
  <c r="K28" i="9"/>
  <c r="K31" i="9" s="1"/>
  <c r="L26" i="9" s="1"/>
  <c r="J35" i="9"/>
  <c r="J38" i="9" s="1"/>
  <c r="K33" i="9" s="1"/>
  <c r="K98" i="9"/>
  <c r="K101" i="9" s="1"/>
  <c r="L96" i="9" s="1"/>
  <c r="L91" i="9"/>
  <c r="L94" i="9" s="1"/>
  <c r="K21" i="9"/>
  <c r="K24" i="9" s="1"/>
  <c r="L19" i="9" s="1"/>
  <c r="I5" i="9"/>
  <c r="H24" i="17" l="1"/>
  <c r="H31" i="17" s="1"/>
  <c r="H18" i="17"/>
  <c r="H156" i="9"/>
  <c r="H162" i="9" s="1"/>
  <c r="C9" i="10" s="1"/>
  <c r="C15" i="10" s="1"/>
  <c r="I149" i="9"/>
  <c r="I10" i="6" s="1"/>
  <c r="I36" i="6"/>
  <c r="I49" i="9"/>
  <c r="I38" i="6" s="1"/>
  <c r="I14" i="9"/>
  <c r="V8" i="9"/>
  <c r="K143" i="9"/>
  <c r="L138" i="9" s="1"/>
  <c r="L140" i="9" s="1"/>
  <c r="K122" i="9"/>
  <c r="L117" i="9" s="1"/>
  <c r="L119" i="9" s="1"/>
  <c r="L122" i="9" s="1"/>
  <c r="H18" i="6"/>
  <c r="H26" i="6" s="1"/>
  <c r="H15" i="6"/>
  <c r="AX115" i="10"/>
  <c r="AX116" i="10"/>
  <c r="AX118" i="10"/>
  <c r="X35" i="10"/>
  <c r="E11" i="10" s="1"/>
  <c r="I25" i="10"/>
  <c r="K70" i="9"/>
  <c r="K73" i="9" s="1"/>
  <c r="L68" i="9" s="1"/>
  <c r="K112" i="9"/>
  <c r="K115" i="9" s="1"/>
  <c r="L110" i="9" s="1"/>
  <c r="K56" i="9"/>
  <c r="K59" i="9" s="1"/>
  <c r="L54" i="9" s="1"/>
  <c r="K77" i="9"/>
  <c r="K80" i="9" s="1"/>
  <c r="L75" i="9" s="1"/>
  <c r="K63" i="9"/>
  <c r="K66" i="9" s="1"/>
  <c r="L61" i="9" s="1"/>
  <c r="K105" i="9"/>
  <c r="K108" i="9" s="1"/>
  <c r="L103" i="9" s="1"/>
  <c r="L126" i="9"/>
  <c r="L129" i="9" s="1"/>
  <c r="AX117" i="10"/>
  <c r="AX82" i="10"/>
  <c r="AX114" i="10"/>
  <c r="AX93" i="10"/>
  <c r="AX94" i="10"/>
  <c r="AX104" i="10"/>
  <c r="AX103" i="10"/>
  <c r="AX106" i="10"/>
  <c r="AX105" i="10"/>
  <c r="AX81" i="10"/>
  <c r="AX83" i="10"/>
  <c r="AX95" i="10"/>
  <c r="AX96" i="10"/>
  <c r="AX84" i="10"/>
  <c r="AX85" i="10"/>
  <c r="AX70" i="10"/>
  <c r="AX74" i="10"/>
  <c r="AX72" i="10"/>
  <c r="AX49" i="10"/>
  <c r="AX73" i="10"/>
  <c r="AX62" i="10"/>
  <c r="AX60" i="10"/>
  <c r="AX59" i="10"/>
  <c r="AX61" i="10"/>
  <c r="AX52" i="10"/>
  <c r="AX48" i="10"/>
  <c r="AX51" i="10"/>
  <c r="AX18" i="10"/>
  <c r="AX50" i="10"/>
  <c r="AX39" i="10"/>
  <c r="AX37" i="10"/>
  <c r="AX38" i="10"/>
  <c r="AX40" i="10"/>
  <c r="AX30" i="10"/>
  <c r="AX27" i="10"/>
  <c r="AX29" i="10"/>
  <c r="AX26" i="10"/>
  <c r="AX16" i="10"/>
  <c r="AX15" i="10"/>
  <c r="AX19" i="10"/>
  <c r="AZ9" i="10"/>
  <c r="AZ99" i="10"/>
  <c r="AZ77" i="10"/>
  <c r="AZ100" i="10"/>
  <c r="AZ78" i="10"/>
  <c r="AZ110" i="10"/>
  <c r="AZ88" i="10"/>
  <c r="AZ66" i="10"/>
  <c r="AZ22" i="10"/>
  <c r="AZ89" i="10"/>
  <c r="AZ111" i="10"/>
  <c r="AZ67" i="10"/>
  <c r="AZ12" i="10"/>
  <c r="BA17" i="10"/>
  <c r="AZ11" i="10"/>
  <c r="AZ44" i="10"/>
  <c r="AZ33" i="10"/>
  <c r="AZ23" i="10"/>
  <c r="AZ55" i="10"/>
  <c r="AZ56" i="10"/>
  <c r="AZ34" i="10"/>
  <c r="AZ45" i="10"/>
  <c r="L84" i="9"/>
  <c r="L87" i="9" s="1"/>
  <c r="L28" i="9"/>
  <c r="L31" i="9" s="1"/>
  <c r="L45" i="9"/>
  <c r="K35" i="9"/>
  <c r="K38" i="9" s="1"/>
  <c r="L33" i="9" s="1"/>
  <c r="L35" i="9" s="1"/>
  <c r="L38" i="9" s="1"/>
  <c r="L98" i="9"/>
  <c r="L101" i="9" s="1"/>
  <c r="L21" i="9"/>
  <c r="L24" i="9" s="1"/>
  <c r="I7" i="9"/>
  <c r="V5" i="9" s="1"/>
  <c r="V7" i="9" s="1"/>
  <c r="W4" i="9" s="1"/>
  <c r="I52" i="9" l="1"/>
  <c r="J47" i="9" s="1"/>
  <c r="I17" i="9"/>
  <c r="V9" i="9"/>
  <c r="I41" i="6"/>
  <c r="L143" i="9"/>
  <c r="I151" i="9"/>
  <c r="I12" i="6" s="1"/>
  <c r="I10" i="17" s="1"/>
  <c r="S32" i="10"/>
  <c r="Y32" i="10" s="1"/>
  <c r="J32" i="10" s="1"/>
  <c r="S34" i="10"/>
  <c r="Y34" i="10" s="1"/>
  <c r="J34" i="10" s="1"/>
  <c r="S28" i="10"/>
  <c r="Y28" i="10" s="1"/>
  <c r="J28" i="10" s="1"/>
  <c r="S25" i="10"/>
  <c r="Y25" i="10" s="1"/>
  <c r="S26" i="10"/>
  <c r="Y26" i="10" s="1"/>
  <c r="J26" i="10" s="1"/>
  <c r="S27" i="10"/>
  <c r="Y27" i="10" s="1"/>
  <c r="J27" i="10" s="1"/>
  <c r="S33" i="10"/>
  <c r="Y33" i="10" s="1"/>
  <c r="J33" i="10" s="1"/>
  <c r="S29" i="10"/>
  <c r="Y29" i="10" s="1"/>
  <c r="J29" i="10" s="1"/>
  <c r="S30" i="10"/>
  <c r="Y30" i="10" s="1"/>
  <c r="J30" i="10" s="1"/>
  <c r="S31" i="10"/>
  <c r="Y31" i="10" s="1"/>
  <c r="J31" i="10" s="1"/>
  <c r="L63" i="9"/>
  <c r="L66" i="9" s="1"/>
  <c r="L70" i="9"/>
  <c r="L73" i="9" s="1"/>
  <c r="L77" i="9"/>
  <c r="L80" i="9" s="1"/>
  <c r="L105" i="9"/>
  <c r="L108" i="9" s="1"/>
  <c r="L112" i="9"/>
  <c r="L115" i="9" s="1"/>
  <c r="L56" i="9"/>
  <c r="L59" i="9" s="1"/>
  <c r="AZ109" i="10"/>
  <c r="AZ87" i="10"/>
  <c r="AZ65" i="10"/>
  <c r="AZ112" i="10"/>
  <c r="AZ116" i="10" s="1"/>
  <c r="AZ90" i="10"/>
  <c r="AZ92" i="10" s="1"/>
  <c r="AZ68" i="10"/>
  <c r="AZ70" i="10" s="1"/>
  <c r="AZ98" i="10"/>
  <c r="AZ76" i="10"/>
  <c r="AZ101" i="10"/>
  <c r="AZ105" i="10" s="1"/>
  <c r="AZ79" i="10"/>
  <c r="AZ81" i="10" s="1"/>
  <c r="AZ21" i="10"/>
  <c r="AZ13" i="10"/>
  <c r="AZ17" i="10" s="1"/>
  <c r="AZ57" i="10"/>
  <c r="AZ61" i="10" s="1"/>
  <c r="AZ43" i="10"/>
  <c r="AZ46" i="10"/>
  <c r="AZ50" i="10" s="1"/>
  <c r="AZ24" i="10"/>
  <c r="AZ54" i="10"/>
  <c r="AZ35" i="10"/>
  <c r="AZ37" i="10" s="1"/>
  <c r="AZ10" i="10"/>
  <c r="BA18" i="10"/>
  <c r="AZ32" i="10"/>
  <c r="I10" i="9"/>
  <c r="I11" i="17" l="1"/>
  <c r="I17" i="17" s="1"/>
  <c r="J12" i="9"/>
  <c r="V11" i="9"/>
  <c r="J49" i="9"/>
  <c r="J36" i="6"/>
  <c r="I154" i="9"/>
  <c r="AZ114" i="10"/>
  <c r="AZ118" i="10"/>
  <c r="Y35" i="10"/>
  <c r="F11" i="10" s="1"/>
  <c r="J25" i="10"/>
  <c r="AZ115" i="10"/>
  <c r="AZ117" i="10"/>
  <c r="AZ106" i="10"/>
  <c r="AZ107" i="10"/>
  <c r="AZ104" i="10"/>
  <c r="AZ103" i="10"/>
  <c r="AZ95" i="10"/>
  <c r="AZ83" i="10"/>
  <c r="AZ93" i="10"/>
  <c r="AZ94" i="10"/>
  <c r="AZ96" i="10"/>
  <c r="AZ84" i="10"/>
  <c r="AZ85" i="10"/>
  <c r="AZ82" i="10"/>
  <c r="AZ60" i="10"/>
  <c r="AZ63" i="10"/>
  <c r="AZ27" i="10"/>
  <c r="AZ73" i="10"/>
  <c r="AZ72" i="10"/>
  <c r="AZ74" i="10"/>
  <c r="AZ71" i="10"/>
  <c r="AZ62" i="10"/>
  <c r="AZ59" i="10"/>
  <c r="AZ26" i="10"/>
  <c r="AZ39" i="10"/>
  <c r="AZ49" i="10"/>
  <c r="AZ52" i="10"/>
  <c r="AZ51" i="10"/>
  <c r="AZ48" i="10"/>
  <c r="AZ40" i="10"/>
  <c r="AZ28" i="10"/>
  <c r="AZ38" i="10"/>
  <c r="AZ41" i="10"/>
  <c r="AZ29" i="10"/>
  <c r="AZ30" i="10"/>
  <c r="AZ18" i="10"/>
  <c r="AZ16" i="10"/>
  <c r="AZ15" i="10"/>
  <c r="AZ19" i="10"/>
  <c r="J5" i="9"/>
  <c r="I24" i="17" l="1"/>
  <c r="I31" i="17" s="1"/>
  <c r="I18" i="17"/>
  <c r="J9" i="17"/>
  <c r="J52" i="9"/>
  <c r="J38" i="6"/>
  <c r="J149" i="9"/>
  <c r="J10" i="6" s="1"/>
  <c r="W8" i="9"/>
  <c r="J14" i="9"/>
  <c r="I14" i="6"/>
  <c r="I76" i="6" s="1"/>
  <c r="P11" i="18" s="1"/>
  <c r="P13" i="18" s="1"/>
  <c r="I77" i="6" s="1"/>
  <c r="I156" i="9"/>
  <c r="I162" i="9" s="1"/>
  <c r="D9" i="10" s="1"/>
  <c r="D15" i="10" s="1"/>
  <c r="T33" i="10"/>
  <c r="Z33" i="10" s="1"/>
  <c r="K33" i="10" s="1"/>
  <c r="T28" i="10"/>
  <c r="Z28" i="10" s="1"/>
  <c r="K28" i="10" s="1"/>
  <c r="T26" i="10"/>
  <c r="Z26" i="10" s="1"/>
  <c r="K26" i="10" s="1"/>
  <c r="T29" i="10"/>
  <c r="Z29" i="10" s="1"/>
  <c r="K29" i="10" s="1"/>
  <c r="T27" i="10"/>
  <c r="Z27" i="10" s="1"/>
  <c r="K27" i="10" s="1"/>
  <c r="T32" i="10"/>
  <c r="Z32" i="10" s="1"/>
  <c r="K32" i="10" s="1"/>
  <c r="T34" i="10"/>
  <c r="Z34" i="10" s="1"/>
  <c r="K34" i="10" s="1"/>
  <c r="T25" i="10"/>
  <c r="Z25" i="10" s="1"/>
  <c r="T30" i="10"/>
  <c r="Z30" i="10" s="1"/>
  <c r="K30" i="10" s="1"/>
  <c r="T31" i="10"/>
  <c r="Z31" i="10" s="1"/>
  <c r="K31" i="10" s="1"/>
  <c r="J7" i="9"/>
  <c r="W5" i="9" s="1"/>
  <c r="W7" i="9" s="1"/>
  <c r="X4" i="9" s="1"/>
  <c r="J17" i="9" l="1"/>
  <c r="W9" i="9"/>
  <c r="K47" i="9"/>
  <c r="J41" i="6"/>
  <c r="I15" i="6"/>
  <c r="I18" i="6"/>
  <c r="I26" i="6" s="1"/>
  <c r="J151" i="9"/>
  <c r="J12" i="6" s="1"/>
  <c r="J10" i="17" s="1"/>
  <c r="Z35" i="10"/>
  <c r="G11" i="10" s="1"/>
  <c r="K25" i="10"/>
  <c r="J10" i="9"/>
  <c r="J11" i="17" l="1"/>
  <c r="J17" i="17" s="1"/>
  <c r="K36" i="6"/>
  <c r="K49" i="9"/>
  <c r="K12" i="9"/>
  <c r="W11" i="9"/>
  <c r="J154" i="9"/>
  <c r="K5" i="9"/>
  <c r="K149" i="9" s="1"/>
  <c r="K10" i="6" s="1"/>
  <c r="K9" i="17" l="1"/>
  <c r="J24" i="17"/>
  <c r="J31" i="17" s="1"/>
  <c r="J18" i="17"/>
  <c r="X8" i="9"/>
  <c r="K14" i="9"/>
  <c r="K52" i="9"/>
  <c r="K38" i="6"/>
  <c r="J14" i="6"/>
  <c r="J76" i="6" s="1"/>
  <c r="Q11" i="18" s="1"/>
  <c r="Q13" i="18" s="1"/>
  <c r="J77" i="6" s="1"/>
  <c r="J156" i="9"/>
  <c r="J162" i="9" s="1"/>
  <c r="E9" i="10" s="1"/>
  <c r="E15" i="10" s="1"/>
  <c r="K7" i="9"/>
  <c r="X5" i="9" s="1"/>
  <c r="X7" i="9" s="1"/>
  <c r="Y4" i="9" s="1"/>
  <c r="K17" i="9" l="1"/>
  <c r="X9" i="9"/>
  <c r="L47" i="9"/>
  <c r="K41" i="6"/>
  <c r="J15" i="6"/>
  <c r="J18" i="6"/>
  <c r="J26" i="6" s="1"/>
  <c r="K151" i="9"/>
  <c r="K12" i="6" s="1"/>
  <c r="K10" i="17" s="1"/>
  <c r="K10" i="9"/>
  <c r="K154" i="9" s="1"/>
  <c r="K11" i="17" l="1"/>
  <c r="K17" i="17" s="1"/>
  <c r="L36" i="6"/>
  <c r="L49" i="9"/>
  <c r="L12" i="9"/>
  <c r="X11" i="9"/>
  <c r="K156" i="9"/>
  <c r="K162" i="9" s="1"/>
  <c r="F9" i="10" s="1"/>
  <c r="F15" i="10" s="1"/>
  <c r="K14" i="6"/>
  <c r="K76" i="6" s="1"/>
  <c r="R11" i="18" s="1"/>
  <c r="R13" i="18" s="1"/>
  <c r="K77" i="6" s="1"/>
  <c r="L5" i="9"/>
  <c r="K18" i="17" l="1"/>
  <c r="K24" i="17"/>
  <c r="K31" i="17" s="1"/>
  <c r="L9" i="17"/>
  <c r="Y8" i="9"/>
  <c r="L14" i="9"/>
  <c r="L52" i="9"/>
  <c r="L41" i="6" s="1"/>
  <c r="L38" i="6"/>
  <c r="K18" i="6"/>
  <c r="K26" i="6" s="1"/>
  <c r="K15" i="6"/>
  <c r="L7" i="9"/>
  <c r="L149" i="9"/>
  <c r="L10" i="6" s="1"/>
  <c r="L10" i="9" l="1"/>
  <c r="Y5" i="9"/>
  <c r="Y7" i="9" s="1"/>
  <c r="L17" i="9"/>
  <c r="Y11" i="9" s="1"/>
  <c r="Y9" i="9"/>
  <c r="L151" i="9"/>
  <c r="L12" i="6" s="1"/>
  <c r="L10" i="17" s="1"/>
  <c r="L11" i="17" l="1"/>
  <c r="L17" i="17" s="1"/>
  <c r="L154" i="9"/>
  <c r="L24" i="17" l="1"/>
  <c r="L31" i="17" s="1"/>
  <c r="L18" i="17"/>
  <c r="L14" i="6"/>
  <c r="L156" i="9"/>
  <c r="L162" i="9" s="1"/>
  <c r="G9" i="10" s="1"/>
  <c r="G15" i="10" s="1"/>
  <c r="E33" i="1"/>
  <c r="E17" i="1"/>
  <c r="E19" i="1"/>
  <c r="E16" i="1"/>
  <c r="E18" i="1"/>
  <c r="E20" i="1"/>
  <c r="E21" i="1"/>
  <c r="E22" i="1"/>
  <c r="E23" i="1"/>
  <c r="E24" i="1"/>
  <c r="E25" i="1"/>
  <c r="E26" i="1"/>
  <c r="E27" i="1"/>
  <c r="E28" i="1"/>
  <c r="E29" i="1"/>
  <c r="E30" i="1"/>
  <c r="E31" i="1"/>
  <c r="E32" i="1"/>
  <c r="E34" i="1"/>
  <c r="L76" i="6" l="1"/>
  <c r="S11" i="18" s="1"/>
  <c r="S13" i="18" s="1"/>
  <c r="L77" i="6" s="1"/>
  <c r="L18" i="6"/>
  <c r="L26" i="6" s="1"/>
  <c r="L15"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tc={2402683E-1D39-4E50-B84A-1D78B9709709}</author>
    <author>tc={4288CE36-D6E7-42F9-98F6-6768CA531F0E}</author>
    <author>tc={BE4D85F9-8A22-4BF9-8884-5C4254D094A9}</author>
    <author>tc={77020A20-4A11-4AE4-A1B6-C401FDE3A098}</author>
  </authors>
  <commentList>
    <comment ref="O6" authorId="0" shapeId="0" xr:uid="{2402683E-1D39-4E50-B84A-1D78B9709709}">
      <text>
        <t>[Threaded comment]
Your version of Excel allows you to read this threaded comment; however, any edits to it will get removed if the file is opened in a newer version of Excel. Learn more: https://go.microsoft.com/fwlink/?linkid=870924
Comment:
    Conideration of using % reduction rather than kwh number</t>
      </text>
    </comment>
    <comment ref="T6" authorId="1" shapeId="0" xr:uid="{4288CE36-D6E7-42F9-98F6-6768CA531F0E}">
      <text>
        <t>[Threaded comment]
Your version of Excel allows you to read this threaded comment; however, any edits to it will get removed if the file is opened in a newer version of Excel. Learn more: https://go.microsoft.com/fwlink/?linkid=870924
Comment:
    Conideration of using % reduction rather than kwh number</t>
      </text>
    </comment>
    <comment ref="W6" authorId="2" shapeId="0" xr:uid="{BE4D85F9-8A22-4BF9-8884-5C4254D094A9}">
      <text>
        <t>[Threaded comment]
Your version of Excel allows you to read this threaded comment; however, any edits to it will get removed if the file is opened in a newer version of Excel. Learn more: https://go.microsoft.com/fwlink/?linkid=870924
Comment:
    Conideration of using % reduction rather than kwh number</t>
      </text>
    </comment>
    <comment ref="E7" authorId="3" shapeId="0" xr:uid="{77020A20-4A11-4AE4-A1B6-C401FDE3A098}">
      <text>
        <t>[Threaded comment]
Your version of Excel allows you to read this threaded comment; however, any edits to it will get removed if the file is opened in a newer version of Excel. Learn more: https://go.microsoft.com/fwlink/?linkid=870924
Comment:
    Create drop down list from D10 to D32</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tc={F1AEE6A8-06C2-431F-8454-DF2E6C28EC8C}</author>
  </authors>
  <commentList>
    <comment ref="C24" authorId="0" shapeId="0" xr:uid="{F1AEE6A8-06C2-431F-8454-DF2E6C28EC8C}">
      <text>
        <t>[Threaded comment]
Your version of Excel allows you to read this threaded comment; however, any edits to it will get removed if the file is opened in a newer version of Excel. Learn more: https://go.microsoft.com/fwlink/?linkid=870924
Comment:
    Create a drop-down list - Solar PV, Onshore Wind, Biomass, BESS, Other</t>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A217D5C-BD7F-478F-B0EC-D961296BEB4B}" keepAlive="1" name="ThisWorkbookDataModel" description="Data Model" type="5" refreshedVersion="8"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 id="2" xr16:uid="{E599FEEB-6015-478E-8352-B4183150526C}" name="WorksheetConnection_Local Authority Electricity Forecast Tool  - v5 - 22 Jul 2022.xlsx!Table1" type="102" refreshedVersion="8" minRefreshableVersion="5">
    <extLst>
      <ext xmlns:x15="http://schemas.microsoft.com/office/spreadsheetml/2010/11/main" uri="{DE250136-89BD-433C-8126-D09CA5730AF9}">
        <x15:connection id="Table1">
          <x15:rangePr sourceName="_xlcn.WorksheetConnection_LocalAuthorityElectricityForecastToolv522Jul2022.xlsxTable11"/>
        </x15:connection>
      </ext>
    </extLst>
  </connection>
  <connection id="3" xr16:uid="{759C8ED1-8514-4F5B-BB24-079D0BA89990}" name="WorksheetConnection_Local Authority Electricity Forecast Tool  - v5 - 22 Jul 2022.xlsx!Table2" type="102" refreshedVersion="8" minRefreshableVersion="5">
    <extLst>
      <ext xmlns:x15="http://schemas.microsoft.com/office/spreadsheetml/2010/11/main" uri="{DE250136-89BD-433C-8126-D09CA5730AF9}">
        <x15:connection id="Table2">
          <x15:rangePr sourceName="_xlcn.WorksheetConnection_LocalAuthorityElectricityForecastToolv522Jul2022.xlsxTable21"/>
        </x15:connection>
      </ext>
    </extLst>
  </connection>
  <connection id="4" xr16:uid="{EB6097DD-E618-4DB2-998D-4042680C5050}" name="WorksheetConnection_Local Authority Electricity Forecast Tool  - v5 - 22 Jul 2022.xlsx!Table3" type="102" refreshedVersion="8" minRefreshableVersion="5">
    <extLst>
      <ext xmlns:x15="http://schemas.microsoft.com/office/spreadsheetml/2010/11/main" uri="{DE250136-89BD-433C-8126-D09CA5730AF9}">
        <x15:connection id="Table3">
          <x15:rangePr sourceName="_xlcn.WorksheetConnection_LocalAuthorityElectricityForecastToolv522Jul2022.xlsxTable31"/>
        </x15:connection>
      </ext>
    </extLst>
  </connection>
  <connection id="5" xr16:uid="{E04ABF07-CA8A-43E2-AAD9-B6FB35916360}" name="WorksheetConnection_Local Authority Electricity Forecast Tool  - v5 - 22 Jul 2022.xlsx!Table4" type="102" refreshedVersion="8" minRefreshableVersion="5">
    <extLst>
      <ext xmlns:x15="http://schemas.microsoft.com/office/spreadsheetml/2010/11/main" uri="{DE250136-89BD-433C-8126-D09CA5730AF9}">
        <x15:connection id="Table4">
          <x15:rangePr sourceName="_xlcn.WorksheetConnection_LocalAuthorityElectricityForecastToolv522Jul2022.xlsxTable41"/>
        </x15:connection>
      </ext>
    </extLst>
  </connection>
  <connection id="6" xr16:uid="{E32A4E87-3360-45DD-9723-94BCA360794E}" name="WorksheetConnection_Local Authority Electricity Forecast Tool  - v5 - 22 Jul 2022.xlsx!Table5" type="102" refreshedVersion="8" minRefreshableVersion="5">
    <extLst>
      <ext xmlns:x15="http://schemas.microsoft.com/office/spreadsheetml/2010/11/main" uri="{DE250136-89BD-433C-8126-D09CA5730AF9}">
        <x15:connection id="Table5">
          <x15:rangePr sourceName="_xlcn.WorksheetConnection_LocalAuthorityElectricityForecastToolv522Jul2022.xlsxTable51"/>
        </x15:connection>
      </ext>
    </extLst>
  </connection>
  <connection id="7" xr16:uid="{C1DD1845-5B7D-49D9-BEFD-8B9C5E2A67F9}" name="WorksheetConnection_Local Authority Electricity Forecast Tool  - v5 - 22 Jul 2022.xlsx!Table6" type="102" refreshedVersion="8" minRefreshableVersion="5">
    <extLst>
      <ext xmlns:x15="http://schemas.microsoft.com/office/spreadsheetml/2010/11/main" uri="{DE250136-89BD-433C-8126-D09CA5730AF9}">
        <x15:connection id="Table6">
          <x15:rangePr sourceName="_xlcn.WorksheetConnection_LocalAuthorityElectricityForecastToolv522Jul2022.xlsxTable61"/>
        </x15:connection>
      </ext>
    </extLst>
  </connection>
</connections>
</file>

<file path=xl/sharedStrings.xml><?xml version="1.0" encoding="utf-8"?>
<sst xmlns="http://schemas.openxmlformats.org/spreadsheetml/2006/main" count="1653" uniqueCount="501">
  <si>
    <t xml:space="preserve">DISCLAIMER </t>
  </si>
  <si>
    <t>SUMMARY</t>
  </si>
  <si>
    <t>1. Total electricity and procurement forecast</t>
  </si>
  <si>
    <t>Electricity use at start of period</t>
  </si>
  <si>
    <t>Growth (KwH)</t>
  </si>
  <si>
    <t>Electricity use at end of period</t>
  </si>
  <si>
    <t>Growth per annum</t>
  </si>
  <si>
    <t>Internal generation</t>
  </si>
  <si>
    <t>Assumed forecast price (£/KwH)</t>
  </si>
  <si>
    <t>Procurement requirement</t>
  </si>
  <si>
    <t>Procurement Forecast</t>
  </si>
  <si>
    <t>Total electricity procured</t>
  </si>
  <si>
    <t>Variance</t>
  </si>
  <si>
    <t>2. Electricity forecast by category</t>
  </si>
  <si>
    <t xml:space="preserve"> </t>
  </si>
  <si>
    <t>Community Centres</t>
  </si>
  <si>
    <t>Beginning of period</t>
  </si>
  <si>
    <t>Growth (%)</t>
  </si>
  <si>
    <t>Intervention</t>
  </si>
  <si>
    <t>End of Period</t>
  </si>
  <si>
    <t>3. On site generation forecast</t>
  </si>
  <si>
    <t>Project</t>
  </si>
  <si>
    <t>Year</t>
  </si>
  <si>
    <t>(blank)</t>
  </si>
  <si>
    <t>blue</t>
  </si>
  <si>
    <t>arrow</t>
  </si>
  <si>
    <t>waterway</t>
  </si>
  <si>
    <t>Total (KWh)</t>
  </si>
  <si>
    <t xml:space="preserve">2024 </t>
  </si>
  <si>
    <t xml:space="preserve">2025 </t>
  </si>
  <si>
    <t xml:space="preserve">2026 </t>
  </si>
  <si>
    <t xml:space="preserve">2027 </t>
  </si>
  <si>
    <t xml:space="preserve">2028 </t>
  </si>
  <si>
    <t>4. Total electricity forecast (CO2)</t>
  </si>
  <si>
    <t>Equivalent CO2</t>
  </si>
  <si>
    <t>5. Total electricity savings by intervention (KWh)</t>
  </si>
  <si>
    <t>Boilers</t>
  </si>
  <si>
    <t>Building management systems</t>
  </si>
  <si>
    <t>Compressor</t>
  </si>
  <si>
    <t>Cooling</t>
  </si>
  <si>
    <t>Energy from waste</t>
  </si>
  <si>
    <t>Grand Total</t>
  </si>
  <si>
    <t>6. Total electricity savings by category (KWh)</t>
  </si>
  <si>
    <t>Category</t>
  </si>
  <si>
    <t>0</t>
  </si>
  <si>
    <t>Admin Buildings /Offices</t>
  </si>
  <si>
    <t>Car Parks</t>
  </si>
  <si>
    <t>Care Homes</t>
  </si>
  <si>
    <t>Commercial Properties</t>
  </si>
  <si>
    <t>Day Centres</t>
  </si>
  <si>
    <t>Depots</t>
  </si>
  <si>
    <t>SCENARIO TOOL</t>
  </si>
  <si>
    <t>Fill in the yellow cells to determine the impact of growth, intervention and procurement scenarios</t>
  </si>
  <si>
    <t>Please note this scenario tool does not change the Summary sheet or any of the Input sheets</t>
  </si>
  <si>
    <t>Current energy forecast (KWh)</t>
  </si>
  <si>
    <t>Current projected growth</t>
  </si>
  <si>
    <t>Growth scenario</t>
  </si>
  <si>
    <t>Current intervention estimate</t>
  </si>
  <si>
    <t>Intervention scenario</t>
  </si>
  <si>
    <t>Other adjustment</t>
  </si>
  <si>
    <t>Generation scenario</t>
  </si>
  <si>
    <t>Total generation</t>
  </si>
  <si>
    <t>Current planed electricity procurement</t>
  </si>
  <si>
    <t>Procurement scenario</t>
  </si>
  <si>
    <t>Total procurement</t>
  </si>
  <si>
    <t>ASSET AND CATEGORY LIST</t>
  </si>
  <si>
    <t>Please insert the categories you use to group your building types (eg schools, car parks, care homes)</t>
  </si>
  <si>
    <t>Building Category</t>
  </si>
  <si>
    <t>Category Number</t>
  </si>
  <si>
    <t>Asset Category Name</t>
  </si>
  <si>
    <t>Asset List</t>
  </si>
  <si>
    <t>Please insert the relevant information for your buildings in the yellow and green cells. Please do not change any of the other cells.</t>
  </si>
  <si>
    <t>Property Number</t>
  </si>
  <si>
    <t>Property Name</t>
  </si>
  <si>
    <t>Asset Category</t>
  </si>
  <si>
    <t>Electricity Consumption (kWh)</t>
  </si>
  <si>
    <t>Square meters</t>
  </si>
  <si>
    <t>Consumption per square meter</t>
  </si>
  <si>
    <t>MPAN  - Consumption measurement period</t>
  </si>
  <si>
    <t>Building 1</t>
  </si>
  <si>
    <t>Half Hourly</t>
  </si>
  <si>
    <t>Building 2</t>
  </si>
  <si>
    <t>Building 3</t>
  </si>
  <si>
    <t>Building 4</t>
  </si>
  <si>
    <t>Building 5</t>
  </si>
  <si>
    <t>Building 6</t>
  </si>
  <si>
    <t>Building 7</t>
  </si>
  <si>
    <t>Building 8</t>
  </si>
  <si>
    <t>Building 9</t>
  </si>
  <si>
    <t>Building 10</t>
  </si>
  <si>
    <t>Building 11</t>
  </si>
  <si>
    <t>Building 12</t>
  </si>
  <si>
    <t>Building 13</t>
  </si>
  <si>
    <t>Building 14</t>
  </si>
  <si>
    <t>Building 15</t>
  </si>
  <si>
    <t>Building 16</t>
  </si>
  <si>
    <t>Building 17</t>
  </si>
  <si>
    <t>Building 18</t>
  </si>
  <si>
    <t>Building 19</t>
  </si>
  <si>
    <t>Building 20</t>
  </si>
  <si>
    <t>Building 21</t>
  </si>
  <si>
    <t>Building 22</t>
  </si>
  <si>
    <t>Building 23</t>
  </si>
  <si>
    <t>Building 24</t>
  </si>
  <si>
    <t>Building 25</t>
  </si>
  <si>
    <t>Building 26</t>
  </si>
  <si>
    <t>Building 27</t>
  </si>
  <si>
    <t>Building 28</t>
  </si>
  <si>
    <t>Building 29</t>
  </si>
  <si>
    <t>Building 30</t>
  </si>
  <si>
    <t>Building 31</t>
  </si>
  <si>
    <t>Building 32</t>
  </si>
  <si>
    <t>Building 33</t>
  </si>
  <si>
    <t>Building 34</t>
  </si>
  <si>
    <t>Building 35</t>
  </si>
  <si>
    <t>Building 36</t>
  </si>
  <si>
    <t>Building 37</t>
  </si>
  <si>
    <t>Building 38</t>
  </si>
  <si>
    <t>Building 39</t>
  </si>
  <si>
    <t>Building 40</t>
  </si>
  <si>
    <t>Building 41</t>
  </si>
  <si>
    <t>Building 42</t>
  </si>
  <si>
    <t>Building 43</t>
  </si>
  <si>
    <t>Building 44</t>
  </si>
  <si>
    <t>Building 45</t>
  </si>
  <si>
    <t>Building 46</t>
  </si>
  <si>
    <t>Building 47</t>
  </si>
  <si>
    <t>Building 48</t>
  </si>
  <si>
    <t>Building 49</t>
  </si>
  <si>
    <t>Building 50</t>
  </si>
  <si>
    <t>Building 51</t>
  </si>
  <si>
    <t>Building 52</t>
  </si>
  <si>
    <t>Building 53</t>
  </si>
  <si>
    <t>Building 54</t>
  </si>
  <si>
    <t>Building 55</t>
  </si>
  <si>
    <t>Building 56</t>
  </si>
  <si>
    <t>Building 57</t>
  </si>
  <si>
    <t>Building 58</t>
  </si>
  <si>
    <t>Building 59</t>
  </si>
  <si>
    <t>Building 60</t>
  </si>
  <si>
    <t>Building 61</t>
  </si>
  <si>
    <t>Building 62</t>
  </si>
  <si>
    <t>Building 63</t>
  </si>
  <si>
    <t>Building 64</t>
  </si>
  <si>
    <t>Building 65</t>
  </si>
  <si>
    <t>Building 66</t>
  </si>
  <si>
    <t>Building 67</t>
  </si>
  <si>
    <t>Building 68</t>
  </si>
  <si>
    <t>Building 69</t>
  </si>
  <si>
    <t>Building 70</t>
  </si>
  <si>
    <t>Building 71</t>
  </si>
  <si>
    <t>Building 72</t>
  </si>
  <si>
    <t>Building 73</t>
  </si>
  <si>
    <t>Building 74</t>
  </si>
  <si>
    <t>Building 75</t>
  </si>
  <si>
    <t>Building 76</t>
  </si>
  <si>
    <t>Building 77</t>
  </si>
  <si>
    <t>Building 78</t>
  </si>
  <si>
    <t>Building 79</t>
  </si>
  <si>
    <t>Building 80</t>
  </si>
  <si>
    <t>Building 81</t>
  </si>
  <si>
    <t>Building 82</t>
  </si>
  <si>
    <t>Building 83</t>
  </si>
  <si>
    <t>Building 84</t>
  </si>
  <si>
    <t>Building 85</t>
  </si>
  <si>
    <t>Building 86</t>
  </si>
  <si>
    <t>Building 87</t>
  </si>
  <si>
    <t>Building 88</t>
  </si>
  <si>
    <t>Building 89</t>
  </si>
  <si>
    <t>Building 90</t>
  </si>
  <si>
    <t>Building 91</t>
  </si>
  <si>
    <t>Building 92</t>
  </si>
  <si>
    <t>Building 93</t>
  </si>
  <si>
    <t>Building 94</t>
  </si>
  <si>
    <t>Building 95</t>
  </si>
  <si>
    <t>Building 96</t>
  </si>
  <si>
    <t>Building 97</t>
  </si>
  <si>
    <t>Building 98</t>
  </si>
  <si>
    <t>Building 99</t>
  </si>
  <si>
    <t>Building 100</t>
  </si>
  <si>
    <t>Building 101</t>
  </si>
  <si>
    <t>Building 102</t>
  </si>
  <si>
    <t>Building 103</t>
  </si>
  <si>
    <t>Building 104</t>
  </si>
  <si>
    <t>Building 105</t>
  </si>
  <si>
    <t>Building 106</t>
  </si>
  <si>
    <t>Building 107</t>
  </si>
  <si>
    <t>Building 108</t>
  </si>
  <si>
    <t>Building 109</t>
  </si>
  <si>
    <t>Building 110</t>
  </si>
  <si>
    <t>Building 111</t>
  </si>
  <si>
    <t>Building 112</t>
  </si>
  <si>
    <t>Building 113</t>
  </si>
  <si>
    <t>Building 114</t>
  </si>
  <si>
    <t>Building 115</t>
  </si>
  <si>
    <t>Building 116</t>
  </si>
  <si>
    <t>Building 117</t>
  </si>
  <si>
    <t>Building 118</t>
  </si>
  <si>
    <t>Building 119</t>
  </si>
  <si>
    <t>Building 120</t>
  </si>
  <si>
    <t>Building 121</t>
  </si>
  <si>
    <t>Building 122</t>
  </si>
  <si>
    <t>Building 123</t>
  </si>
  <si>
    <t>Building 124</t>
  </si>
  <si>
    <t>Building 125</t>
  </si>
  <si>
    <t>Building 126</t>
  </si>
  <si>
    <t>Building 127</t>
  </si>
  <si>
    <t>Building 128</t>
  </si>
  <si>
    <t>Building 129</t>
  </si>
  <si>
    <t>Building 130</t>
  </si>
  <si>
    <t>Building 131</t>
  </si>
  <si>
    <t>Building 132</t>
  </si>
  <si>
    <t>Building 133</t>
  </si>
  <si>
    <t>Building 134</t>
  </si>
  <si>
    <t>Building 135</t>
  </si>
  <si>
    <t>Building 136</t>
  </si>
  <si>
    <t>Building 137</t>
  </si>
  <si>
    <t>Building 138</t>
  </si>
  <si>
    <t>Building 139</t>
  </si>
  <si>
    <t>Building 140</t>
  </si>
  <si>
    <t>Building 141</t>
  </si>
  <si>
    <t>Building 142</t>
  </si>
  <si>
    <t>Building 143</t>
  </si>
  <si>
    <t>Building 144</t>
  </si>
  <si>
    <t>Building 145</t>
  </si>
  <si>
    <t>Building 146</t>
  </si>
  <si>
    <t>Building 147</t>
  </si>
  <si>
    <t>Building 148</t>
  </si>
  <si>
    <t>Building 149</t>
  </si>
  <si>
    <t>Building 150</t>
  </si>
  <si>
    <t>Building 151</t>
  </si>
  <si>
    <t>Building 152</t>
  </si>
  <si>
    <t>Building 153</t>
  </si>
  <si>
    <t>Building 154</t>
  </si>
  <si>
    <t>Building 155</t>
  </si>
  <si>
    <t>Building 156</t>
  </si>
  <si>
    <t>Building 157</t>
  </si>
  <si>
    <t>Building 158</t>
  </si>
  <si>
    <t>Building 159</t>
  </si>
  <si>
    <t>Building 160</t>
  </si>
  <si>
    <t>Building 161</t>
  </si>
  <si>
    <t>Building 162</t>
  </si>
  <si>
    <t>Building 163</t>
  </si>
  <si>
    <t>Building 164</t>
  </si>
  <si>
    <t>Building 165</t>
  </si>
  <si>
    <t>Building 166</t>
  </si>
  <si>
    <t>Building 167</t>
  </si>
  <si>
    <t>Building 168</t>
  </si>
  <si>
    <t>Building 169</t>
  </si>
  <si>
    <t>Building 170</t>
  </si>
  <si>
    <t>Building 171</t>
  </si>
  <si>
    <t>Building 172</t>
  </si>
  <si>
    <t>Building 173</t>
  </si>
  <si>
    <t>Building 174</t>
  </si>
  <si>
    <t>Building 175</t>
  </si>
  <si>
    <t>Building 176</t>
  </si>
  <si>
    <t>Building 177</t>
  </si>
  <si>
    <t>Building 178</t>
  </si>
  <si>
    <t>Building 179</t>
  </si>
  <si>
    <t>Building 180</t>
  </si>
  <si>
    <t>Building 181</t>
  </si>
  <si>
    <t>Building 182</t>
  </si>
  <si>
    <t>Building 183</t>
  </si>
  <si>
    <t>Building 184</t>
  </si>
  <si>
    <t>Building 185</t>
  </si>
  <si>
    <t>Building 186</t>
  </si>
  <si>
    <t>Building 187</t>
  </si>
  <si>
    <t>Building 188</t>
  </si>
  <si>
    <t>Building 189</t>
  </si>
  <si>
    <t>Building 190</t>
  </si>
  <si>
    <t>Building 191</t>
  </si>
  <si>
    <t>Building 192</t>
  </si>
  <si>
    <t>Building 193</t>
  </si>
  <si>
    <t>Building 194</t>
  </si>
  <si>
    <t>Building 195</t>
  </si>
  <si>
    <t>Building 196</t>
  </si>
  <si>
    <t>Building 197</t>
  </si>
  <si>
    <t>Building 198</t>
  </si>
  <si>
    <t>Building 199</t>
  </si>
  <si>
    <t>Building 200</t>
  </si>
  <si>
    <t>`</t>
  </si>
  <si>
    <t>ENERGY CONSUMPTION BASELINE</t>
  </si>
  <si>
    <t>Please insert all the relevant information in the yellow and green cells in the tables below. Please do not change any of the other cells.</t>
  </si>
  <si>
    <t>Baseline year</t>
  </si>
  <si>
    <t xml:space="preserve">Baseline year  – Total Local Authority Electricity Consumption  (KWh) </t>
  </si>
  <si>
    <t>MPANs - Electricity consumption non-half hourly (KWh)</t>
  </si>
  <si>
    <t>MPANs - Electricity consumption half hourly (KWh)</t>
  </si>
  <si>
    <t>Total number of  meters (MPAN reflects a physical meter point)</t>
  </si>
  <si>
    <t>Mean consumption per meter (KWh)</t>
  </si>
  <si>
    <t>Electricity consumed by asset category</t>
  </si>
  <si>
    <t>Total number of assets</t>
  </si>
  <si>
    <t>Baseline consumption (KWh)</t>
  </si>
  <si>
    <t>% of Total</t>
  </si>
  <si>
    <t>Number of square meters</t>
  </si>
  <si>
    <t>Baseline Consumption per square meter</t>
  </si>
  <si>
    <t xml:space="preserve">Total </t>
  </si>
  <si>
    <t>Electricity Procurement</t>
  </si>
  <si>
    <t>Electricity consumed directly from on-site generation (kWh reduction)</t>
  </si>
  <si>
    <t>Technology</t>
  </si>
  <si>
    <t>Site A</t>
  </si>
  <si>
    <t>Biomass</t>
  </si>
  <si>
    <r>
      <t>[</t>
    </r>
    <r>
      <rPr>
        <i/>
        <sz val="11"/>
        <color rgb="FF000000"/>
        <rFont val="Calibri"/>
        <family val="2"/>
      </rPr>
      <t>Insert site name</t>
    </r>
    <r>
      <rPr>
        <sz val="11"/>
        <color rgb="FF000000"/>
        <rFont val="Calibri"/>
        <family val="2"/>
      </rPr>
      <t xml:space="preserve">] </t>
    </r>
  </si>
  <si>
    <t xml:space="preserve"> On-site generation Total</t>
  </si>
  <si>
    <t xml:space="preserve">Power Purchase Agreement </t>
  </si>
  <si>
    <t>Contract 
Start Date</t>
  </si>
  <si>
    <t>Contract 
End Date</t>
  </si>
  <si>
    <t>PPA Number One</t>
  </si>
  <si>
    <t>Onshore Wind</t>
  </si>
  <si>
    <t>PPA 2</t>
  </si>
  <si>
    <t>PPA3</t>
  </si>
  <si>
    <t>PPA4</t>
  </si>
  <si>
    <t>PPA5</t>
  </si>
  <si>
    <t xml:space="preserve">Power Purchase Agreement Total </t>
  </si>
  <si>
    <t xml:space="preserve">Electricity Supply Agreement </t>
  </si>
  <si>
    <t>Type of supply</t>
  </si>
  <si>
    <t>Minimum 
Supply (kWh)</t>
  </si>
  <si>
    <t>Consumption
 tolerance (%)</t>
  </si>
  <si>
    <t>British Gas</t>
  </si>
  <si>
    <t>Unmetered Supply (UMS)</t>
  </si>
  <si>
    <t xml:space="preserve">Electricity Supply Agreement Total </t>
  </si>
  <si>
    <t>Summary</t>
  </si>
  <si>
    <t>Total (kWh)</t>
  </si>
  <si>
    <t xml:space="preserve">Baseline year  – Total Local Authority Electricity Consumption  (kWh) </t>
  </si>
  <si>
    <t>Total Electricity procurement</t>
  </si>
  <si>
    <t xml:space="preserve">Check </t>
  </si>
  <si>
    <t>INTERVENTION FORECAST</t>
  </si>
  <si>
    <t>Targeted interventions for forecast years (kWh reduction)</t>
  </si>
  <si>
    <t>Reduction calculated as a percentage of current usage or KWh?</t>
  </si>
  <si>
    <t xml:space="preserve">Percentage KWh reduction </t>
  </si>
  <si>
    <t>Cumulative percentage of assets covered</t>
  </si>
  <si>
    <t>Number of interventions implemented</t>
  </si>
  <si>
    <t>Local Authority Estimated KWh reduction per intervention</t>
  </si>
  <si>
    <t>Total estimated reduction (per annum)</t>
  </si>
  <si>
    <t>Energy efficiency intervention</t>
  </si>
  <si>
    <t>Baseline</t>
  </si>
  <si>
    <t xml:space="preserve">Building management systems </t>
  </si>
  <si>
    <t>%</t>
  </si>
  <si>
    <t>KWh</t>
  </si>
  <si>
    <t>Data table - please don’t amend</t>
  </si>
  <si>
    <t>Expression</t>
  </si>
  <si>
    <t>Percentage reduction</t>
  </si>
  <si>
    <t>2024</t>
  </si>
  <si>
    <t>Cumulative percentage of assets covered_2025</t>
  </si>
  <si>
    <t>Cumulative percentage of assets covered_2026</t>
  </si>
  <si>
    <t>Cumulative percentage of assets covered_2027</t>
  </si>
  <si>
    <t>Cumulative percentage of assets covered_2028</t>
  </si>
  <si>
    <t>Number of interventions implemented_</t>
  </si>
  <si>
    <t>Number of interventions implemented_2024</t>
  </si>
  <si>
    <t>Number of interventions implemented_2025</t>
  </si>
  <si>
    <t>Number of interventions implemented_2026</t>
  </si>
  <si>
    <t>Number of interventions implemented_2027</t>
  </si>
  <si>
    <t>Total estimated reduction (per annum)_2024</t>
  </si>
  <si>
    <t>Total estimated reduction (per annum)_2025</t>
  </si>
  <si>
    <t>Total estimated reduction (per annum)_2026</t>
  </si>
  <si>
    <t>Total estimated reduction (per annum)_2027</t>
  </si>
  <si>
    <t>Total estimated reduction (per annum)_2028</t>
  </si>
  <si>
    <t xml:space="preserve">                 </t>
  </si>
  <si>
    <t>GENERATION AND GROWTH FORECAST</t>
  </si>
  <si>
    <t>Local Authority  Estimated generation
 (KWh)</t>
  </si>
  <si>
    <t>Renewable Energy  - Additional Generation</t>
  </si>
  <si>
    <t>Project Name/Site</t>
  </si>
  <si>
    <t>Solar PV</t>
  </si>
  <si>
    <t>Solar Thermal</t>
  </si>
  <si>
    <t>Small Hydropower</t>
  </si>
  <si>
    <t>Increase assumed to apply to the category as a whole</t>
  </si>
  <si>
    <t>Growth (KWh increase)</t>
  </si>
  <si>
    <t>Please don’t amend</t>
  </si>
  <si>
    <t>Local Authority Estimated Increase
(KWh or %)</t>
  </si>
  <si>
    <t>Type of Growth</t>
  </si>
  <si>
    <t>Increase in KWh 
or %?</t>
  </si>
  <si>
    <t>Expansion Council Buildings</t>
  </si>
  <si>
    <t>a</t>
  </si>
  <si>
    <t>Heat Provision</t>
  </si>
  <si>
    <t>b</t>
  </si>
  <si>
    <t>EV Infrastructure</t>
  </si>
  <si>
    <t>c</t>
  </si>
  <si>
    <t>Galleries &amp; Theatres</t>
  </si>
  <si>
    <t>Industrial Estates</t>
  </si>
  <si>
    <t>Leisure Centres/Pool</t>
  </si>
  <si>
    <t>Libraries</t>
  </si>
  <si>
    <t>Markets</t>
  </si>
  <si>
    <t>Museums</t>
  </si>
  <si>
    <t>Parks</t>
  </si>
  <si>
    <t>Primary Schools</t>
  </si>
  <si>
    <t>Public Conveniences</t>
  </si>
  <si>
    <t>Secondary Schools</t>
  </si>
  <si>
    <t>Street lighting</t>
  </si>
  <si>
    <t>Cat19</t>
  </si>
  <si>
    <t>Data tables - Please don’t amend</t>
  </si>
  <si>
    <t>Local Authority  Estimated generation� (KWh)_2024</t>
  </si>
  <si>
    <t>Local Authority  Estimated generation� (KWh)_2025</t>
  </si>
  <si>
    <t>Local Authority  Estimated generation� (KWh)_2026</t>
  </si>
  <si>
    <t>Local Authority  Estimated generation� (KWh)_2027</t>
  </si>
  <si>
    <t>Local Authority  Estimated generation� (KWh)_2028</t>
  </si>
  <si>
    <t>Increase in KWh �or %?</t>
  </si>
  <si>
    <t>Local Authority Estimated Increase�(KWh or %)_2024</t>
  </si>
  <si>
    <t>Local Authority Estimated Increase�(KWh or %)_2025</t>
  </si>
  <si>
    <t>Local Authority Estimated Increase�(KWh or %)_2026</t>
  </si>
  <si>
    <t>Local Authority Estimated Increase�(KWh or %)_2027</t>
  </si>
  <si>
    <t>Local Authority Estimated Increase�(KWh or %)_2028</t>
  </si>
  <si>
    <t>PROCUREMENT PLAN</t>
  </si>
  <si>
    <t>Workings - do not amend</t>
  </si>
  <si>
    <t>PURCHASING SUMMARY</t>
  </si>
  <si>
    <t>1 sep 26</t>
  </si>
  <si>
    <t>f25:</t>
  </si>
  <si>
    <t>Net Energy requirement to be purchased</t>
  </si>
  <si>
    <t>is contract start date after the end of relevant year?</t>
  </si>
  <si>
    <t>Energy purchased via PPA</t>
  </si>
  <si>
    <t>is contract start date before beginning of relevant year?</t>
  </si>
  <si>
    <t>is contract end date before beginning of relevant year</t>
  </si>
  <si>
    <t>Energy purchased via Supply Agreement</t>
  </si>
  <si>
    <t>is contract end date before end of relevant year?</t>
  </si>
  <si>
    <t>Scen</t>
  </si>
  <si>
    <t>Value</t>
  </si>
  <si>
    <t>Net Variance</t>
  </si>
  <si>
    <t>scenario 1</t>
  </si>
  <si>
    <t xml:space="preserve">scenario 5,6 </t>
  </si>
  <si>
    <t>senario 2</t>
  </si>
  <si>
    <t>scenario 3</t>
  </si>
  <si>
    <t>scenario 4</t>
  </si>
  <si>
    <t>Supply Agreement purchase exceeds minimum consumption tolerance</t>
  </si>
  <si>
    <t>Procurement via PPA</t>
  </si>
  <si>
    <t>Power purchased</t>
  </si>
  <si>
    <t>Year Flags - linked to contract dates</t>
  </si>
  <si>
    <r>
      <t>[</t>
    </r>
    <r>
      <rPr>
        <i/>
        <sz val="11"/>
        <color rgb="FF000000"/>
        <rFont val="Calibri"/>
        <family val="2"/>
      </rPr>
      <t>Insert name of PPA</t>
    </r>
    <r>
      <rPr>
        <sz val="11"/>
        <color rgb="FF000000"/>
        <rFont val="Calibri"/>
        <family val="2"/>
      </rPr>
      <t xml:space="preserve">] </t>
    </r>
  </si>
  <si>
    <t>Procurement via Electricity Supply Agreement</t>
  </si>
  <si>
    <t>Minimum Tolerance</t>
  </si>
  <si>
    <t>Maximum Tolerance</t>
  </si>
  <si>
    <t>Min Consumption</t>
  </si>
  <si>
    <t>Max Consumption</t>
  </si>
  <si>
    <t>ED Energy</t>
  </si>
  <si>
    <t>replace formulas from here</t>
  </si>
  <si>
    <t>PROJECTION CALCULATIONS</t>
  </si>
  <si>
    <t>Calculation</t>
  </si>
  <si>
    <t>Beginning Usage</t>
  </si>
  <si>
    <t>Baseline - Beginning of period</t>
  </si>
  <si>
    <t>Growth</t>
  </si>
  <si>
    <t>Net Usage</t>
  </si>
  <si>
    <t>(All)</t>
  </si>
  <si>
    <t>(Multiple Items)</t>
  </si>
  <si>
    <t>Row Labels</t>
  </si>
  <si>
    <t xml:space="preserve">2023 </t>
  </si>
  <si>
    <t>Values</t>
  </si>
  <si>
    <t>Total</t>
  </si>
  <si>
    <t>Total Energy Requirement</t>
  </si>
  <si>
    <t>Internal Energy generation - current generation</t>
  </si>
  <si>
    <t>Internal Energy generation - future generation</t>
  </si>
  <si>
    <t>Total energy to be purchased</t>
  </si>
  <si>
    <t>reduction rate</t>
  </si>
  <si>
    <t>Category list</t>
  </si>
  <si>
    <t xml:space="preserve">Self-Selected </t>
  </si>
  <si>
    <t>Biomass boilers</t>
  </si>
  <si>
    <t>Expansion Schools</t>
  </si>
  <si>
    <t>Half-Hourly (HH)</t>
  </si>
  <si>
    <t>Standard</t>
  </si>
  <si>
    <t>Non Half Hourly</t>
  </si>
  <si>
    <t>Non-Half Hourly (NHH)</t>
  </si>
  <si>
    <t>E.ON</t>
  </si>
  <si>
    <t>Combined heat &amp; power</t>
  </si>
  <si>
    <t>Bess</t>
  </si>
  <si>
    <t>Npower</t>
  </si>
  <si>
    <t>Other</t>
  </si>
  <si>
    <t>Scottish Power</t>
  </si>
  <si>
    <t>Computers and IT solutions</t>
  </si>
  <si>
    <t>SSE</t>
  </si>
  <si>
    <t>Internal Procurement Framework</t>
  </si>
  <si>
    <t>Hand dryers</t>
  </si>
  <si>
    <t>Multi-Supplier Framework</t>
  </si>
  <si>
    <t>Heating</t>
  </si>
  <si>
    <t>Insulation</t>
  </si>
  <si>
    <t>Lighting controls</t>
  </si>
  <si>
    <t>LED lighting</t>
  </si>
  <si>
    <t>Traffic lights</t>
  </si>
  <si>
    <t>Montor controls</t>
  </si>
  <si>
    <t>Motor replacement</t>
  </si>
  <si>
    <t>Office equipment</t>
  </si>
  <si>
    <t>Swimming</t>
  </si>
  <si>
    <r>
      <t>Other electricity [</t>
    </r>
    <r>
      <rPr>
        <i/>
        <sz val="11"/>
        <color rgb="FF000000"/>
        <rFont val="Calibri"/>
        <family val="2"/>
      </rPr>
      <t>insert heading</t>
    </r>
    <r>
      <rPr>
        <sz val="11"/>
        <color rgb="FF000000"/>
        <rFont val="Calibri"/>
        <family val="2"/>
      </rPr>
      <t>]</t>
    </r>
  </si>
  <si>
    <t>Time switches</t>
  </si>
  <si>
    <t>Transformers</t>
  </si>
  <si>
    <t>Ventilation</t>
  </si>
  <si>
    <t xml:space="preserve">Voltage management </t>
  </si>
  <si>
    <r>
      <t>Table 1: Electricity emissions factors to 2100, kgCO</t>
    </r>
    <r>
      <rPr>
        <b/>
        <vertAlign val="subscript"/>
        <sz val="12"/>
        <color theme="3" tint="-0.249977111117893"/>
        <rFont val="Arial"/>
        <family val="2"/>
      </rPr>
      <t>2</t>
    </r>
    <r>
      <rPr>
        <b/>
        <sz val="12"/>
        <color theme="3" tint="-0.249977111117893"/>
        <rFont val="Arial"/>
        <family val="2"/>
      </rPr>
      <t>e/kWh</t>
    </r>
  </si>
  <si>
    <t>Consumption and generation-based emissions factors.</t>
  </si>
  <si>
    <r>
      <t xml:space="preserve">Analysts should use </t>
    </r>
    <r>
      <rPr>
        <b/>
        <sz val="10"/>
        <rFont val="Arial"/>
        <family val="2"/>
      </rPr>
      <t>consumption-based emissions factors</t>
    </r>
    <r>
      <rPr>
        <sz val="10"/>
        <rFont val="Arial"/>
        <family val="2"/>
      </rPr>
      <t xml:space="preserve"> for measuring GHG emissions per unit of final energy demand.  These emissions factors include transmission and distribution losses, i</t>
    </r>
    <r>
      <rPr>
        <b/>
        <sz val="10"/>
        <rFont val="Arial"/>
        <family val="2"/>
      </rPr>
      <t>ncluding significant losses due to power station inefficiency</t>
    </r>
    <r>
      <rPr>
        <sz val="10"/>
        <rFont val="Arial"/>
        <family val="2"/>
      </rPr>
      <t xml:space="preserve">.  </t>
    </r>
    <r>
      <rPr>
        <b/>
        <sz val="10"/>
        <rFont val="Arial"/>
        <family val="2"/>
      </rPr>
      <t xml:space="preserve">Generation-based emissions factors </t>
    </r>
    <r>
      <rPr>
        <sz val="10"/>
        <rFont val="Arial"/>
        <family val="2"/>
      </rPr>
      <t>measure GHG emissions per unit of electricity generated.</t>
    </r>
  </si>
  <si>
    <r>
      <rPr>
        <b/>
        <sz val="10"/>
        <rFont val="Arial"/>
        <family val="2"/>
      </rPr>
      <t xml:space="preserve">Long-run marginal emissions factors </t>
    </r>
    <r>
      <rPr>
        <sz val="10"/>
        <rFont val="Arial"/>
        <family val="2"/>
      </rPr>
      <t xml:space="preserve">should be used for measuring </t>
    </r>
    <r>
      <rPr>
        <i/>
        <sz val="10"/>
        <rFont val="Arial"/>
        <family val="2"/>
      </rPr>
      <t xml:space="preserve">small changes </t>
    </r>
    <r>
      <rPr>
        <sz val="10"/>
        <rFont val="Arial"/>
        <family val="2"/>
      </rPr>
      <t xml:space="preserve">in consumption or generation.  </t>
    </r>
    <r>
      <rPr>
        <b/>
        <sz val="10"/>
        <rFont val="Arial"/>
        <family val="2"/>
      </rPr>
      <t>Grid average</t>
    </r>
    <r>
      <rPr>
        <sz val="10"/>
        <rFont val="Arial"/>
        <family val="2"/>
      </rPr>
      <t xml:space="preserve"> emissions factors are used for footprinting.</t>
    </r>
  </si>
  <si>
    <t>4. Total electricity forecast (CO2) Calculations</t>
  </si>
  <si>
    <t>Long-run marginal</t>
  </si>
  <si>
    <t>Grid average</t>
  </si>
  <si>
    <t>Consumption-based</t>
  </si>
  <si>
    <t>Generation-based</t>
  </si>
  <si>
    <t>Consumption kWh</t>
  </si>
  <si>
    <t>Domestic</t>
  </si>
  <si>
    <t>Commercial/ Public sector</t>
  </si>
  <si>
    <t>Industrial</t>
  </si>
  <si>
    <t>Emissions Factor</t>
  </si>
  <si>
    <r>
      <rPr>
        <b/>
        <sz val="10"/>
        <color rgb="FF000000"/>
        <rFont val="Arial"/>
        <family val="2"/>
      </rPr>
      <t>Note:</t>
    </r>
    <r>
      <rPr>
        <sz val="10"/>
        <color rgb="FF000000"/>
        <rFont val="Arial"/>
        <family val="2"/>
      </rPr>
      <t xml:space="preserve"> GHGs include CO</t>
    </r>
    <r>
      <rPr>
        <vertAlign val="subscript"/>
        <sz val="10"/>
        <color rgb="FF000000"/>
        <rFont val="Arial"/>
        <family val="2"/>
      </rPr>
      <t>2</t>
    </r>
    <r>
      <rPr>
        <sz val="10"/>
        <color rgb="FF000000"/>
        <rFont val="Arial"/>
        <family val="2"/>
      </rPr>
      <t>, CH</t>
    </r>
    <r>
      <rPr>
        <vertAlign val="subscript"/>
        <sz val="10"/>
        <color rgb="FF000000"/>
        <rFont val="Arial"/>
        <family val="2"/>
      </rPr>
      <t>4</t>
    </r>
    <r>
      <rPr>
        <sz val="10"/>
        <color rgb="FF000000"/>
        <rFont val="Arial"/>
        <family val="2"/>
      </rPr>
      <t xml:space="preserve"> and N</t>
    </r>
    <r>
      <rPr>
        <vertAlign val="subscript"/>
        <sz val="10"/>
        <color rgb="FF000000"/>
        <rFont val="Arial"/>
        <family val="2"/>
      </rPr>
      <t>2</t>
    </r>
    <r>
      <rPr>
        <sz val="10"/>
        <color rgb="FF000000"/>
        <rFont val="Arial"/>
        <family val="2"/>
      </rPr>
      <t>O.</t>
    </r>
  </si>
  <si>
    <r>
      <t xml:space="preserve">Source: </t>
    </r>
    <r>
      <rPr>
        <i/>
        <sz val="10"/>
        <rFont val="Arial"/>
        <family val="2"/>
      </rPr>
      <t>BEIS modelling</t>
    </r>
  </si>
  <si>
    <t>Further guidance on the use of marginal and average emissions factors are available from the appraisal guidance (Chapter 3) and the background documentation (Chapter 2) which can be downloaded from the Green Gook supplementary guidance section of GOV.UK webpage:</t>
  </si>
  <si>
    <t xml:space="preserve">https://www.gov.uk/government/publications/valuation-of-energy-use-and-greenhouse-gas-emissions-for-appraisal </t>
  </si>
  <si>
    <r>
      <t xml:space="preserve">
</t>
    </r>
    <r>
      <rPr>
        <i/>
        <sz val="11"/>
        <color rgb="FF000000"/>
        <rFont val="Calibri"/>
        <family val="2"/>
      </rPr>
      <t xml:space="preserve">
</t>
    </r>
    <r>
      <rPr>
        <sz val="11"/>
        <color rgb="FF000000"/>
        <rFont val="Calibri"/>
        <family val="2"/>
      </rPr>
      <t xml:space="preserve">This Electricity Procurement Tool has been produced by Local Partnerships to help local authorities determine their future electricity procurement requirements. Please read the “Guidance” sheet carefully to support you with relevant information regarding electricity reduction interventions. The forecast also provides emissions, determined by the multiplying of consumption data from your authority with conversion factors set by BEIS. Emissions are reported as CO2e. 
Please enter the relevant data points with the units prescribed in the input sheet.
Any input cells are coloured light yellow; calculation cells are white; drop-down menu cells are dark green.
If you have any questions please contact Local Partnerships at </t>
    </r>
    <r>
      <rPr>
        <sz val="11"/>
        <rFont val="Calibri"/>
        <family val="2"/>
      </rPr>
      <t xml:space="preserve">nathan.wicks@localpartnerships.gov.uk. </t>
    </r>
    <r>
      <rPr>
        <sz val="11"/>
        <color rgb="FF000000"/>
        <rFont val="Calibri"/>
        <family val="2"/>
      </rPr>
      <t xml:space="preserve">
Disclaimer
This Electricity Procurement Tool has been produced and published in good faith by Local Partnerships and Local Partnerships shall not incur any liability for any action or omission arising out of any reliance being placed on it (including any information it contains) by any individual/organisation.  This Tool is intended to provide general guidance only, and any individual/organisation should consider independent technical, legal, financial and/or other relevant professional advice when considering what action (if any) to take in respect of any associated initiative, proposal or other arrangement, or before placing any reliance on this Tool (including any information it contains).  This Tool has been produced to support the public sector, and in particular local authorities in the management of their own emissions.  It is not intended for use by commercial organisations where the accounting guidance may differ.  Charging for the use of this Tool shall not be permitted in any circumstances.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</si>
</sst>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Red]\-&quot;£&quot;#,##0"/>
    <numFmt numFmtId="7" formatCode="&quot;£&quot;#,##0.00;\-&quot;£&quot;#,##0.00"/>
    <numFmt numFmtId="43" formatCode="_-* #,##0.00_-;\-* #,##0.00_-;_-* &quot;-&quot;??_-;_-@_-"/>
    <numFmt numFmtId="164" formatCode="0.0"/>
    <numFmt numFmtId="165" formatCode="#,##0_ ;[Red]\-#,##0\ "/>
    <numFmt numFmtId="166" formatCode="0.000"/>
    <numFmt numFmtId="167" formatCode="#,##0_ ;\-#,##0\ "/>
    <numFmt numFmtId="168" formatCode="0.0%"/>
    <numFmt numFmtId="169" formatCode="0.0000"/>
    <numFmt numFmtId="170" formatCode="0.00000"/>
  </numFmts>
  <fonts count="36" x14ac:knownFonts="1">
    <font>
      <sz val="11"/>
      <color rgb="FF000000"/>
      <name val="Calibri"/>
      <family val="2"/>
    </font>
    <font>
      <b/>
      <sz val="11"/>
      <color rgb="FF000000"/>
      <name val="Calibri"/>
      <family val="2"/>
    </font>
    <font>
      <i/>
      <sz val="11"/>
      <color rgb="FF000000"/>
      <name val="Calibri"/>
      <family val="2"/>
    </font>
    <font>
      <b/>
      <i/>
      <sz val="11"/>
      <color rgb="FF000000"/>
      <name val="Calibri"/>
      <family val="2"/>
    </font>
    <font>
      <sz val="11"/>
      <color rgb="FF000000"/>
      <name val="Calibri"/>
      <family val="2"/>
    </font>
    <font>
      <sz val="9"/>
      <color rgb="FF000000"/>
      <name val="Segoe UI"/>
      <family val="2"/>
    </font>
    <font>
      <b/>
      <sz val="11"/>
      <color rgb="FFFF0000"/>
      <name val="Calibri"/>
      <family val="2"/>
    </font>
    <font>
      <sz val="11"/>
      <color theme="1"/>
      <name val="Calibri"/>
      <family val="2"/>
    </font>
    <font>
      <b/>
      <sz val="11"/>
      <color theme="1"/>
      <name val="Calibri"/>
      <family val="2"/>
    </font>
    <font>
      <sz val="9"/>
      <color rgb="FF000000"/>
      <name val="Calibri"/>
      <family val="2"/>
    </font>
    <font>
      <b/>
      <sz val="13"/>
      <color rgb="FF000000"/>
      <name val="Calibri"/>
      <family val="2"/>
    </font>
    <font>
      <sz val="13"/>
      <color rgb="FF000000"/>
      <name val="Calibri"/>
      <family val="2"/>
    </font>
    <font>
      <b/>
      <sz val="14"/>
      <color rgb="FF000000"/>
      <name val="Calibri"/>
      <family val="2"/>
    </font>
    <font>
      <b/>
      <sz val="12"/>
      <color rgb="FF000000"/>
      <name val="Calibri"/>
      <family val="2"/>
    </font>
    <font>
      <sz val="11"/>
      <color rgb="FFFF0000"/>
      <name val="Calibri"/>
      <family val="2"/>
    </font>
    <font>
      <i/>
      <sz val="11"/>
      <color rgb="FFFF0000"/>
      <name val="Calibri"/>
      <family val="2"/>
    </font>
    <font>
      <sz val="8"/>
      <name val="Calibri"/>
      <family val="2"/>
    </font>
    <font>
      <i/>
      <sz val="11"/>
      <color theme="4"/>
      <name val="Calibri"/>
      <family val="2"/>
    </font>
    <font>
      <sz val="12"/>
      <color rgb="FF000000"/>
      <name val="Calibri"/>
      <family val="2"/>
    </font>
    <font>
      <sz val="8"/>
      <color rgb="FF000000"/>
      <name val="Calibri"/>
      <family val="2"/>
    </font>
    <font>
      <sz val="10"/>
      <color theme="1"/>
      <name val="Arial"/>
      <family val="2"/>
    </font>
    <font>
      <sz val="10"/>
      <name val="Arial"/>
      <family val="2"/>
    </font>
    <font>
      <b/>
      <sz val="10"/>
      <name val="Arial"/>
      <family val="2"/>
    </font>
    <font>
      <b/>
      <sz val="12"/>
      <color theme="3" tint="-0.249977111117893"/>
      <name val="Arial"/>
      <family val="2"/>
    </font>
    <font>
      <b/>
      <vertAlign val="subscript"/>
      <sz val="12"/>
      <color theme="3" tint="-0.249977111117893"/>
      <name val="Arial"/>
      <family val="2"/>
    </font>
    <font>
      <i/>
      <sz val="10"/>
      <name val="Arial"/>
      <family val="2"/>
    </font>
    <font>
      <b/>
      <sz val="10"/>
      <color theme="0"/>
      <name val="Arial"/>
      <family val="2"/>
    </font>
    <font>
      <b/>
      <sz val="10"/>
      <color rgb="FFFFFFFF"/>
      <name val="Arial"/>
      <family val="2"/>
    </font>
    <font>
      <b/>
      <sz val="10"/>
      <color rgb="FF000000"/>
      <name val="Arial"/>
      <family val="2"/>
    </font>
    <font>
      <sz val="10"/>
      <color rgb="FF000000"/>
      <name val="Arial"/>
      <family val="2"/>
    </font>
    <font>
      <vertAlign val="subscript"/>
      <sz val="10"/>
      <color rgb="FF000000"/>
      <name val="Arial"/>
      <family val="2"/>
    </font>
    <font>
      <u/>
      <sz val="10"/>
      <color theme="10"/>
      <name val="Arial"/>
      <family val="2"/>
    </font>
    <font>
      <sz val="11"/>
      <name val="Calibri"/>
      <family val="2"/>
    </font>
    <font>
      <b/>
      <sz val="11"/>
      <color theme="0" tint="-0.249977111117893"/>
      <name val="Calibri"/>
      <family val="2"/>
    </font>
    <font>
      <sz val="11"/>
      <color theme="0" tint="-0.249977111117893"/>
      <name val="Calibri"/>
      <family val="2"/>
    </font>
    <font>
      <i/>
      <sz val="11"/>
      <color theme="0" tint="-0.249977111117893"/>
      <name val="Calibri"/>
      <family val="2"/>
    </font>
  </fonts>
  <fills count="24">
    <fill>
      <patternFill patternType="none"/>
    </fill>
    <fill>
      <patternFill patternType="gray125"/>
    </fill>
    <fill>
      <patternFill patternType="solid">
        <fgColor rgb="FFE7E6E6"/>
        <bgColor rgb="FFE7E6E6"/>
      </patternFill>
    </fill>
    <fill>
      <patternFill patternType="solid">
        <fgColor rgb="FFFFFF99"/>
        <bgColor rgb="FFE7E6E6"/>
      </patternFill>
    </fill>
    <fill>
      <patternFill patternType="solid">
        <fgColor rgb="FFFFFF99"/>
        <bgColor indexed="64"/>
      </patternFill>
    </fill>
    <fill>
      <patternFill patternType="solid">
        <fgColor theme="2"/>
        <bgColor indexed="64"/>
      </patternFill>
    </fill>
    <fill>
      <patternFill patternType="solid">
        <fgColor theme="0"/>
        <bgColor indexed="64"/>
      </patternFill>
    </fill>
    <fill>
      <patternFill patternType="solid">
        <fgColor theme="0"/>
        <bgColor rgb="FFE7E6E6"/>
      </patternFill>
    </fill>
    <fill>
      <patternFill patternType="solid">
        <fgColor theme="1"/>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1" tint="0.34998626667073579"/>
        <bgColor indexed="64"/>
      </patternFill>
    </fill>
    <fill>
      <patternFill patternType="solid">
        <fgColor theme="1"/>
        <bgColor rgb="FFE7E6E6"/>
      </patternFill>
    </fill>
    <fill>
      <patternFill patternType="solid">
        <fgColor theme="9" tint="-0.499984740745262"/>
        <bgColor indexed="64"/>
      </patternFill>
    </fill>
    <fill>
      <patternFill patternType="solid">
        <fgColor rgb="FFFF0000"/>
        <bgColor indexed="64"/>
      </patternFill>
    </fill>
    <fill>
      <patternFill patternType="solid">
        <fgColor theme="3"/>
        <bgColor theme="4"/>
      </patternFill>
    </fill>
    <fill>
      <patternFill patternType="solid">
        <fgColor theme="3"/>
        <bgColor rgb="FF009EE3"/>
      </patternFill>
    </fill>
    <fill>
      <patternFill patternType="solid">
        <fgColor theme="3" tint="0.39997558519241921"/>
        <bgColor theme="4"/>
      </patternFill>
    </fill>
    <fill>
      <patternFill patternType="solid">
        <fgColor theme="3" tint="0.59999389629810485"/>
        <bgColor indexed="64"/>
      </patternFill>
    </fill>
    <fill>
      <patternFill patternType="solid">
        <fgColor rgb="FFC6EEFF"/>
        <bgColor rgb="FF000000"/>
      </patternFill>
    </fill>
    <fill>
      <patternFill patternType="solid">
        <fgColor rgb="FFF2F2F2"/>
        <bgColor rgb="FF000000"/>
      </patternFill>
    </fill>
    <fill>
      <patternFill patternType="solid">
        <fgColor rgb="FFFFFFFF"/>
        <bgColor rgb="FF000000"/>
      </patternFill>
    </fill>
    <fill>
      <patternFill patternType="solid">
        <fgColor theme="9" tint="0.39997558519241921"/>
        <bgColor rgb="FFE7E6E6"/>
      </patternFill>
    </fill>
    <fill>
      <patternFill patternType="solid">
        <fgColor rgb="FFFFFF00"/>
        <bgColor indexed="64"/>
      </patternFill>
    </fill>
  </fills>
  <borders count="38">
    <border>
      <left/>
      <right/>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indexed="64"/>
      </left>
      <right style="thin">
        <color rgb="FF000000"/>
      </right>
      <top style="thin">
        <color rgb="FF000000"/>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thick">
        <color rgb="FF00C18B"/>
      </top>
      <bottom/>
      <diagonal/>
    </border>
    <border>
      <left/>
      <right style="medium">
        <color indexed="64"/>
      </right>
      <top/>
      <bottom/>
      <diagonal/>
    </border>
  </borders>
  <cellStyleXfs count="5">
    <xf numFmtId="0" fontId="0" fillId="0" borderId="0"/>
    <xf numFmtId="9" fontId="4" fillId="0" borderId="0" applyFont="0" applyFill="0" applyBorder="0" applyAlignment="0" applyProtection="0"/>
    <xf numFmtId="43" fontId="4" fillId="0" borderId="0" applyFont="0" applyFill="0" applyBorder="0" applyAlignment="0" applyProtection="0"/>
    <xf numFmtId="0" fontId="20" fillId="0" borderId="0"/>
    <xf numFmtId="0" fontId="31" fillId="0" borderId="0" applyNumberFormat="0" applyFill="0" applyBorder="0" applyAlignment="0" applyProtection="0">
      <alignment vertical="top"/>
      <protection locked="0"/>
    </xf>
  </cellStyleXfs>
  <cellXfs count="307">
    <xf numFmtId="0" fontId="0" fillId="0" borderId="0" xfId="0"/>
    <xf numFmtId="0" fontId="1" fillId="0" borderId="0" xfId="0" applyFont="1"/>
    <xf numFmtId="0" fontId="0" fillId="2" borderId="2" xfId="0" applyFill="1" applyBorder="1"/>
    <xf numFmtId="0" fontId="1" fillId="2" borderId="2" xfId="0" applyFont="1" applyFill="1" applyBorder="1" applyAlignment="1">
      <alignment horizontal="center" vertical="top"/>
    </xf>
    <xf numFmtId="0" fontId="1" fillId="2" borderId="2" xfId="0" applyFont="1" applyFill="1" applyBorder="1" applyAlignment="1">
      <alignment horizontal="center" vertical="top" wrapText="1"/>
    </xf>
    <xf numFmtId="0" fontId="0" fillId="3" borderId="3" xfId="0" applyFill="1" applyBorder="1"/>
    <xf numFmtId="0" fontId="1" fillId="0" borderId="4" xfId="0" applyFont="1" applyBorder="1"/>
    <xf numFmtId="0" fontId="0" fillId="0" borderId="5" xfId="0" applyBorder="1"/>
    <xf numFmtId="0" fontId="0" fillId="0" borderId="6" xfId="0" applyBorder="1"/>
    <xf numFmtId="0" fontId="0" fillId="0" borderId="7" xfId="0" applyBorder="1"/>
    <xf numFmtId="0" fontId="0" fillId="0" borderId="8" xfId="0" applyBorder="1"/>
    <xf numFmtId="0" fontId="1" fillId="0" borderId="7" xfId="0" applyFont="1" applyBorder="1"/>
    <xf numFmtId="0" fontId="1" fillId="0" borderId="7" xfId="0" applyFont="1" applyBorder="1" applyAlignment="1">
      <alignment horizontal="right"/>
    </xf>
    <xf numFmtId="0" fontId="0" fillId="0" borderId="9" xfId="0" applyBorder="1"/>
    <xf numFmtId="0" fontId="0" fillId="0" borderId="10" xfId="0" applyBorder="1"/>
    <xf numFmtId="0" fontId="0" fillId="0" borderId="11" xfId="0" applyBorder="1"/>
    <xf numFmtId="0" fontId="1" fillId="2" borderId="12" xfId="0" applyFont="1" applyFill="1" applyBorder="1" applyAlignment="1">
      <alignment horizontal="center" vertical="top"/>
    </xf>
    <xf numFmtId="0" fontId="0" fillId="4" borderId="3" xfId="0" applyFill="1" applyBorder="1"/>
    <xf numFmtId="0" fontId="1" fillId="2" borderId="3" xfId="0" applyFont="1" applyFill="1" applyBorder="1" applyAlignment="1">
      <alignment horizontal="center" vertical="top" wrapText="1"/>
    </xf>
    <xf numFmtId="0" fontId="0" fillId="0" borderId="4" xfId="0" applyBorder="1"/>
    <xf numFmtId="0" fontId="1" fillId="2" borderId="3" xfId="0" applyFont="1" applyFill="1" applyBorder="1" applyAlignment="1">
      <alignment horizontal="center" vertical="top"/>
    </xf>
    <xf numFmtId="0" fontId="1" fillId="0" borderId="3" xfId="0" applyFont="1" applyBorder="1"/>
    <xf numFmtId="0" fontId="0" fillId="0" borderId="3" xfId="0" applyBorder="1"/>
    <xf numFmtId="0" fontId="2" fillId="0" borderId="0" xfId="0" applyFont="1"/>
    <xf numFmtId="0" fontId="1" fillId="0" borderId="0" xfId="0" applyFont="1" applyAlignment="1">
      <alignment horizontal="center" vertical="top" wrapText="1"/>
    </xf>
    <xf numFmtId="0" fontId="1" fillId="2" borderId="1" xfId="0" applyFont="1" applyFill="1" applyBorder="1" applyAlignment="1">
      <alignment horizontal="center" vertical="top"/>
    </xf>
    <xf numFmtId="0" fontId="1" fillId="2" borderId="3" xfId="0" applyFont="1" applyFill="1" applyBorder="1"/>
    <xf numFmtId="0" fontId="0" fillId="4" borderId="7" xfId="0" applyFill="1" applyBorder="1"/>
    <xf numFmtId="0" fontId="2" fillId="4" borderId="3" xfId="0" applyFont="1" applyFill="1" applyBorder="1"/>
    <xf numFmtId="0" fontId="1" fillId="0" borderId="3" xfId="0" applyFont="1" applyBorder="1" applyAlignment="1">
      <alignment horizontal="right"/>
    </xf>
    <xf numFmtId="0" fontId="1" fillId="2" borderId="16" xfId="0" applyFont="1" applyFill="1" applyBorder="1"/>
    <xf numFmtId="0" fontId="1" fillId="2" borderId="3" xfId="0" applyFont="1" applyFill="1" applyBorder="1" applyAlignment="1">
      <alignment horizontal="left" vertical="top"/>
    </xf>
    <xf numFmtId="0" fontId="1" fillId="5" borderId="3" xfId="0" applyFont="1" applyFill="1" applyBorder="1" applyAlignment="1">
      <alignment horizontal="right"/>
    </xf>
    <xf numFmtId="0" fontId="2" fillId="4" borderId="14" xfId="0" applyFont="1" applyFill="1" applyBorder="1"/>
    <xf numFmtId="0" fontId="3" fillId="0" borderId="0" xfId="0" applyFont="1"/>
    <xf numFmtId="0" fontId="1" fillId="0" borderId="0" xfId="0" applyFont="1" applyAlignment="1">
      <alignment horizontal="right"/>
    </xf>
    <xf numFmtId="3" fontId="0" fillId="0" borderId="0" xfId="0" applyNumberFormat="1"/>
    <xf numFmtId="3" fontId="0" fillId="3" borderId="3" xfId="0" applyNumberFormat="1" applyFill="1" applyBorder="1"/>
    <xf numFmtId="3" fontId="0" fillId="2" borderId="2" xfId="0" applyNumberFormat="1" applyFill="1" applyBorder="1"/>
    <xf numFmtId="0" fontId="5" fillId="0" borderId="0" xfId="0" applyFont="1" applyAlignment="1">
      <alignment vertical="center"/>
    </xf>
    <xf numFmtId="0" fontId="5" fillId="0" borderId="0" xfId="0" applyFont="1"/>
    <xf numFmtId="0" fontId="1" fillId="0" borderId="0" xfId="0" applyFont="1" applyAlignment="1">
      <alignment horizontal="center" vertical="top"/>
    </xf>
    <xf numFmtId="9" fontId="0" fillId="0" borderId="0" xfId="1" applyFont="1"/>
    <xf numFmtId="9" fontId="0" fillId="0" borderId="3" xfId="0" applyNumberFormat="1" applyBorder="1"/>
    <xf numFmtId="0" fontId="1" fillId="2" borderId="14" xfId="0" applyFont="1" applyFill="1" applyBorder="1" applyAlignment="1">
      <alignment horizontal="left" vertical="top"/>
    </xf>
    <xf numFmtId="0" fontId="0" fillId="0" borderId="3" xfId="0" applyBorder="1" applyAlignment="1">
      <alignment horizontal="center"/>
    </xf>
    <xf numFmtId="9" fontId="2" fillId="4" borderId="3" xfId="0" applyNumberFormat="1" applyFont="1" applyFill="1" applyBorder="1" applyAlignment="1">
      <alignment horizontal="center"/>
    </xf>
    <xf numFmtId="0" fontId="2" fillId="4" borderId="3" xfId="0" applyFont="1" applyFill="1" applyBorder="1" applyAlignment="1">
      <alignment horizontal="center"/>
    </xf>
    <xf numFmtId="0" fontId="0" fillId="2" borderId="20" xfId="0" applyFill="1" applyBorder="1"/>
    <xf numFmtId="0" fontId="1" fillId="0" borderId="14" xfId="0" applyFont="1" applyBorder="1" applyAlignment="1">
      <alignment horizontal="left"/>
    </xf>
    <xf numFmtId="0" fontId="0" fillId="0" borderId="0" xfId="0" applyAlignment="1">
      <alignment horizontal="left"/>
    </xf>
    <xf numFmtId="0" fontId="0" fillId="0" borderId="7" xfId="0" applyBorder="1" applyAlignment="1">
      <alignment horizontal="left"/>
    </xf>
    <xf numFmtId="0" fontId="1" fillId="2" borderId="13" xfId="0" applyFont="1" applyFill="1" applyBorder="1" applyAlignment="1">
      <alignment horizontal="center" vertical="top" wrapText="1"/>
    </xf>
    <xf numFmtId="0" fontId="6" fillId="0" borderId="0" xfId="0" applyFont="1"/>
    <xf numFmtId="9" fontId="0" fillId="0" borderId="0" xfId="1" applyFont="1" applyBorder="1"/>
    <xf numFmtId="1" fontId="0" fillId="4" borderId="3" xfId="1" applyNumberFormat="1" applyFont="1" applyFill="1" applyBorder="1"/>
    <xf numFmtId="2" fontId="1" fillId="6" borderId="0" xfId="0" applyNumberFormat="1" applyFont="1" applyFill="1" applyAlignment="1">
      <alignment horizontal="center" vertical="top" wrapText="1"/>
    </xf>
    <xf numFmtId="2" fontId="0" fillId="6" borderId="0" xfId="0" applyNumberFormat="1" applyFill="1"/>
    <xf numFmtId="0" fontId="7" fillId="4" borderId="3" xfId="0" applyFont="1" applyFill="1" applyBorder="1" applyAlignment="1">
      <alignment horizontal="center"/>
    </xf>
    <xf numFmtId="3" fontId="0" fillId="0" borderId="3" xfId="0" applyNumberFormat="1" applyBorder="1"/>
    <xf numFmtId="3" fontId="0" fillId="3" borderId="14" xfId="0" applyNumberFormat="1" applyFill="1" applyBorder="1"/>
    <xf numFmtId="3" fontId="2" fillId="4" borderId="14" xfId="0" applyNumberFormat="1" applyFont="1" applyFill="1" applyBorder="1"/>
    <xf numFmtId="3" fontId="2" fillId="4" borderId="3" xfId="0" applyNumberFormat="1" applyFont="1" applyFill="1" applyBorder="1"/>
    <xf numFmtId="3" fontId="1" fillId="2" borderId="3" xfId="0" applyNumberFormat="1" applyFont="1" applyFill="1" applyBorder="1"/>
    <xf numFmtId="165" fontId="0" fillId="0" borderId="0" xfId="0" applyNumberFormat="1"/>
    <xf numFmtId="165" fontId="1" fillId="0" borderId="0" xfId="0" applyNumberFormat="1" applyFont="1"/>
    <xf numFmtId="165" fontId="0" fillId="0" borderId="3" xfId="0" applyNumberFormat="1" applyBorder="1"/>
    <xf numFmtId="0" fontId="0" fillId="8" borderId="0" xfId="0" applyFill="1"/>
    <xf numFmtId="0" fontId="1" fillId="8" borderId="0" xfId="0" applyFont="1" applyFill="1"/>
    <xf numFmtId="165" fontId="0" fillId="8" borderId="0" xfId="0" applyNumberFormat="1" applyFill="1"/>
    <xf numFmtId="165" fontId="1" fillId="8" borderId="0" xfId="0" applyNumberFormat="1" applyFont="1" applyFill="1"/>
    <xf numFmtId="0" fontId="0" fillId="5" borderId="3" xfId="0" applyFill="1" applyBorder="1"/>
    <xf numFmtId="0" fontId="0" fillId="5" borderId="18" xfId="0" applyFill="1" applyBorder="1"/>
    <xf numFmtId="0" fontId="0" fillId="5" borderId="13" xfId="0" applyFill="1" applyBorder="1"/>
    <xf numFmtId="0" fontId="0" fillId="5" borderId="17" xfId="0" applyFill="1" applyBorder="1"/>
    <xf numFmtId="0" fontId="0" fillId="0" borderId="0" xfId="0" applyAlignment="1">
      <alignment horizontal="center"/>
    </xf>
    <xf numFmtId="0" fontId="9" fillId="0" borderId="0" xfId="0" applyFont="1" applyAlignment="1">
      <alignment horizontal="center"/>
    </xf>
    <xf numFmtId="0" fontId="1" fillId="0" borderId="3" xfId="0" applyFont="1" applyBorder="1" applyAlignment="1">
      <alignment horizontal="center"/>
    </xf>
    <xf numFmtId="165" fontId="0" fillId="0" borderId="10" xfId="0" applyNumberFormat="1" applyBorder="1"/>
    <xf numFmtId="0" fontId="10" fillId="0" borderId="0" xfId="0" applyFont="1"/>
    <xf numFmtId="0" fontId="11" fillId="0" borderId="0" xfId="0" applyFont="1"/>
    <xf numFmtId="165" fontId="10" fillId="0" borderId="0" xfId="0" applyNumberFormat="1" applyFont="1"/>
    <xf numFmtId="0" fontId="12" fillId="0" borderId="0" xfId="0" applyFont="1"/>
    <xf numFmtId="0" fontId="1" fillId="0" borderId="0" xfId="0" applyFont="1" applyAlignment="1">
      <alignment horizontal="center"/>
    </xf>
    <xf numFmtId="0" fontId="1" fillId="0" borderId="7" xfId="0" applyFont="1" applyBorder="1" applyAlignment="1">
      <alignment horizontal="left"/>
    </xf>
    <xf numFmtId="0" fontId="1" fillId="10" borderId="3" xfId="0" applyFont="1" applyFill="1" applyBorder="1" applyAlignment="1">
      <alignment horizontal="center"/>
    </xf>
    <xf numFmtId="0" fontId="1" fillId="10" borderId="14" xfId="0" applyFont="1" applyFill="1" applyBorder="1" applyAlignment="1">
      <alignment horizontal="center"/>
    </xf>
    <xf numFmtId="0" fontId="1" fillId="0" borderId="10" xfId="0" applyFont="1" applyBorder="1" applyAlignment="1">
      <alignment horizontal="center"/>
    </xf>
    <xf numFmtId="15" fontId="0" fillId="0" borderId="0" xfId="0" applyNumberFormat="1"/>
    <xf numFmtId="1" fontId="0" fillId="0" borderId="0" xfId="0" applyNumberFormat="1"/>
    <xf numFmtId="0" fontId="0" fillId="6" borderId="7" xfId="0" applyFill="1" applyBorder="1"/>
    <xf numFmtId="0" fontId="0" fillId="6" borderId="3" xfId="0" applyFill="1" applyBorder="1"/>
    <xf numFmtId="0" fontId="2" fillId="6" borderId="3" xfId="0" applyFont="1" applyFill="1" applyBorder="1"/>
    <xf numFmtId="2" fontId="0" fillId="0" borderId="0" xfId="0" applyNumberFormat="1"/>
    <xf numFmtId="14" fontId="0" fillId="6" borderId="3" xfId="0" applyNumberFormat="1" applyFill="1" applyBorder="1"/>
    <xf numFmtId="14" fontId="0" fillId="3" borderId="3" xfId="0" applyNumberFormat="1" applyFill="1" applyBorder="1"/>
    <xf numFmtId="14" fontId="0" fillId="4" borderId="3" xfId="0" applyNumberFormat="1" applyFill="1" applyBorder="1"/>
    <xf numFmtId="166" fontId="0" fillId="0" borderId="0" xfId="0" applyNumberFormat="1"/>
    <xf numFmtId="164" fontId="0" fillId="9" borderId="3" xfId="0" applyNumberFormat="1" applyFill="1" applyBorder="1"/>
    <xf numFmtId="3" fontId="0" fillId="4" borderId="3" xfId="0" applyNumberFormat="1" applyFill="1" applyBorder="1"/>
    <xf numFmtId="3" fontId="0" fillId="6" borderId="3" xfId="0" applyNumberFormat="1" applyFill="1" applyBorder="1"/>
    <xf numFmtId="3" fontId="0" fillId="9" borderId="3" xfId="0" applyNumberFormat="1" applyFill="1" applyBorder="1"/>
    <xf numFmtId="0" fontId="1" fillId="2" borderId="15" xfId="0" applyFont="1" applyFill="1" applyBorder="1" applyAlignment="1">
      <alignment horizontal="center" vertical="top" wrapText="1"/>
    </xf>
    <xf numFmtId="9" fontId="0" fillId="3" borderId="3" xfId="0" applyNumberFormat="1" applyFill="1" applyBorder="1"/>
    <xf numFmtId="3" fontId="0" fillId="7" borderId="2" xfId="0" applyNumberFormat="1" applyFill="1" applyBorder="1"/>
    <xf numFmtId="0" fontId="14" fillId="0" borderId="0" xfId="0" applyFont="1"/>
    <xf numFmtId="0" fontId="1" fillId="5" borderId="0" xfId="0" applyFont="1" applyFill="1"/>
    <xf numFmtId="0" fontId="0" fillId="5" borderId="0" xfId="0" applyFill="1"/>
    <xf numFmtId="0" fontId="1" fillId="5" borderId="3" xfId="0" applyFont="1" applyFill="1" applyBorder="1" applyAlignment="1">
      <alignment horizontal="center"/>
    </xf>
    <xf numFmtId="165" fontId="0" fillId="5" borderId="0" xfId="0" applyNumberFormat="1" applyFill="1"/>
    <xf numFmtId="165" fontId="0" fillId="5" borderId="10" xfId="0" applyNumberFormat="1" applyFill="1" applyBorder="1"/>
    <xf numFmtId="0" fontId="13" fillId="5" borderId="0" xfId="0" applyFont="1" applyFill="1"/>
    <xf numFmtId="165" fontId="13" fillId="5" borderId="0" xfId="0" applyNumberFormat="1" applyFont="1" applyFill="1"/>
    <xf numFmtId="0" fontId="1" fillId="5" borderId="18" xfId="0" applyFont="1" applyFill="1" applyBorder="1" applyAlignment="1">
      <alignment horizontal="center"/>
    </xf>
    <xf numFmtId="15" fontId="0" fillId="3" borderId="3" xfId="0" applyNumberFormat="1" applyFill="1" applyBorder="1"/>
    <xf numFmtId="3" fontId="0" fillId="2" borderId="15" xfId="0" applyNumberFormat="1" applyFill="1" applyBorder="1"/>
    <xf numFmtId="9" fontId="0" fillId="6" borderId="3" xfId="1" applyFont="1" applyFill="1" applyBorder="1"/>
    <xf numFmtId="3" fontId="1" fillId="0" borderId="0" xfId="0" applyNumberFormat="1" applyFont="1"/>
    <xf numFmtId="0" fontId="15" fillId="0" borderId="0" xfId="0" applyFont="1"/>
    <xf numFmtId="3" fontId="0" fillId="9" borderId="14" xfId="0" applyNumberFormat="1" applyFill="1" applyBorder="1"/>
    <xf numFmtId="0" fontId="12" fillId="8" borderId="0" xfId="0" applyFont="1" applyFill="1"/>
    <xf numFmtId="0" fontId="1" fillId="2" borderId="15" xfId="0" applyFont="1" applyFill="1" applyBorder="1" applyAlignment="1">
      <alignment horizontal="left" vertical="top" wrapText="1"/>
    </xf>
    <xf numFmtId="3" fontId="0" fillId="3" borderId="2" xfId="0" applyNumberFormat="1" applyFill="1" applyBorder="1" applyAlignment="1">
      <alignment horizontal="right"/>
    </xf>
    <xf numFmtId="0" fontId="0" fillId="4" borderId="18" xfId="0" applyFill="1" applyBorder="1"/>
    <xf numFmtId="0" fontId="17" fillId="0" borderId="0" xfId="0" applyFont="1"/>
    <xf numFmtId="0" fontId="0" fillId="7" borderId="15" xfId="0" applyFill="1" applyBorder="1"/>
    <xf numFmtId="3" fontId="0" fillId="3" borderId="15" xfId="0" applyNumberFormat="1" applyFill="1" applyBorder="1"/>
    <xf numFmtId="0" fontId="0" fillId="7" borderId="2" xfId="0" applyFill="1" applyBorder="1"/>
    <xf numFmtId="9" fontId="0" fillId="7" borderId="2" xfId="1" applyFont="1" applyFill="1" applyBorder="1"/>
    <xf numFmtId="164" fontId="0" fillId="7" borderId="2" xfId="0" applyNumberFormat="1" applyFill="1" applyBorder="1"/>
    <xf numFmtId="0" fontId="0" fillId="7" borderId="21" xfId="0" applyFill="1" applyBorder="1"/>
    <xf numFmtId="0" fontId="1" fillId="0" borderId="0" xfId="0" applyFont="1" applyAlignment="1">
      <alignment horizontal="left" vertical="top"/>
    </xf>
    <xf numFmtId="0" fontId="0" fillId="4" borderId="14" xfId="0" applyFill="1" applyBorder="1"/>
    <xf numFmtId="2" fontId="1" fillId="6" borderId="0" xfId="0" applyNumberFormat="1" applyFont="1" applyFill="1" applyAlignment="1">
      <alignment horizontal="right" vertical="top" wrapText="1"/>
    </xf>
    <xf numFmtId="0" fontId="8" fillId="0" borderId="0" xfId="0" applyFont="1" applyAlignment="1">
      <alignment horizontal="center" vertical="top"/>
    </xf>
    <xf numFmtId="1" fontId="1" fillId="0" borderId="0" xfId="1" applyNumberFormat="1" applyFont="1" applyFill="1" applyBorder="1" applyAlignment="1">
      <alignment horizontal="center" vertical="top" wrapText="1"/>
    </xf>
    <xf numFmtId="0" fontId="0" fillId="4" borderId="19" xfId="0" applyFill="1" applyBorder="1"/>
    <xf numFmtId="0" fontId="7" fillId="4" borderId="19" xfId="0" applyFont="1" applyFill="1" applyBorder="1" applyAlignment="1">
      <alignment horizontal="center"/>
    </xf>
    <xf numFmtId="1" fontId="0" fillId="4" borderId="19" xfId="1" applyNumberFormat="1" applyFont="1" applyFill="1" applyBorder="1"/>
    <xf numFmtId="0" fontId="1" fillId="5" borderId="19" xfId="0" applyFont="1" applyFill="1" applyBorder="1" applyAlignment="1">
      <alignment horizontal="right"/>
    </xf>
    <xf numFmtId="3" fontId="14" fillId="0" borderId="0" xfId="0" applyNumberFormat="1" applyFont="1"/>
    <xf numFmtId="0" fontId="1" fillId="5" borderId="3" xfId="0" applyFont="1" applyFill="1" applyBorder="1" applyAlignment="1">
      <alignment horizontal="center" vertical="top" wrapText="1"/>
    </xf>
    <xf numFmtId="0" fontId="1" fillId="2" borderId="18" xfId="0" applyFont="1" applyFill="1" applyBorder="1" applyAlignment="1">
      <alignment horizontal="center" vertical="top" wrapText="1"/>
    </xf>
    <xf numFmtId="0" fontId="7" fillId="4" borderId="18" xfId="0" applyFont="1" applyFill="1" applyBorder="1" applyAlignment="1">
      <alignment horizontal="center"/>
    </xf>
    <xf numFmtId="0" fontId="7" fillId="4" borderId="6" xfId="0" applyFont="1" applyFill="1" applyBorder="1" applyAlignment="1">
      <alignment horizontal="center"/>
    </xf>
    <xf numFmtId="0" fontId="1" fillId="0" borderId="0" xfId="0" applyFont="1" applyAlignment="1">
      <alignment horizontal="center" wrapText="1"/>
    </xf>
    <xf numFmtId="2" fontId="1" fillId="0" borderId="0" xfId="0" applyNumberFormat="1" applyFont="1" applyAlignment="1">
      <alignment horizontal="center" vertical="top" wrapText="1"/>
    </xf>
    <xf numFmtId="2" fontId="0" fillId="6" borderId="18" xfId="1" applyNumberFormat="1" applyFont="1" applyFill="1" applyBorder="1"/>
    <xf numFmtId="2" fontId="0" fillId="0" borderId="0" xfId="1" applyNumberFormat="1" applyFont="1" applyFill="1" applyBorder="1"/>
    <xf numFmtId="3" fontId="0" fillId="0" borderId="3" xfId="1" applyNumberFormat="1" applyFont="1" applyFill="1" applyBorder="1"/>
    <xf numFmtId="0" fontId="1" fillId="2" borderId="19" xfId="0" applyFont="1" applyFill="1" applyBorder="1" applyAlignment="1">
      <alignment horizontal="center" vertical="top"/>
    </xf>
    <xf numFmtId="0" fontId="0" fillId="0" borderId="0" xfId="0" applyAlignment="1">
      <alignment horizontal="center" vertical="center"/>
    </xf>
    <xf numFmtId="0" fontId="0" fillId="0" borderId="3" xfId="0" applyBorder="1" applyAlignment="1">
      <alignment horizontal="center" vertical="center"/>
    </xf>
    <xf numFmtId="1" fontId="0" fillId="4" borderId="3" xfId="1" applyNumberFormat="1" applyFont="1" applyFill="1" applyBorder="1" applyAlignment="1">
      <alignment horizontal="center"/>
    </xf>
    <xf numFmtId="1" fontId="0" fillId="4" borderId="19" xfId="1" applyNumberFormat="1" applyFont="1" applyFill="1" applyBorder="1" applyAlignment="1">
      <alignment horizontal="center"/>
    </xf>
    <xf numFmtId="1" fontId="0" fillId="4" borderId="3" xfId="0" applyNumberFormat="1" applyFill="1" applyBorder="1"/>
    <xf numFmtId="14" fontId="0" fillId="0" borderId="5" xfId="0" applyNumberFormat="1" applyBorder="1"/>
    <xf numFmtId="0" fontId="1" fillId="2" borderId="3"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12" xfId="0" applyFont="1" applyFill="1" applyBorder="1" applyAlignment="1">
      <alignment horizontal="center" vertical="center"/>
    </xf>
    <xf numFmtId="14" fontId="0" fillId="0" borderId="0" xfId="0" applyNumberFormat="1"/>
    <xf numFmtId="165" fontId="1" fillId="0" borderId="10" xfId="0" applyNumberFormat="1" applyFont="1" applyBorder="1"/>
    <xf numFmtId="0" fontId="1" fillId="2" borderId="18" xfId="0" applyFont="1" applyFill="1" applyBorder="1" applyAlignment="1">
      <alignment horizontal="left" vertical="top" wrapText="1"/>
    </xf>
    <xf numFmtId="0" fontId="0" fillId="0" borderId="18" xfId="0" applyBorder="1" applyAlignment="1">
      <alignment horizontal="center"/>
    </xf>
    <xf numFmtId="0" fontId="0" fillId="0" borderId="6" xfId="0" applyBorder="1" applyAlignment="1">
      <alignment horizontal="center"/>
    </xf>
    <xf numFmtId="0" fontId="0" fillId="8" borderId="3" xfId="0" applyFill="1" applyBorder="1"/>
    <xf numFmtId="0" fontId="0" fillId="0" borderId="18" xfId="0" applyBorder="1"/>
    <xf numFmtId="0" fontId="0" fillId="0" borderId="13" xfId="0" applyBorder="1"/>
    <xf numFmtId="0" fontId="0" fillId="0" borderId="14" xfId="0" applyBorder="1"/>
    <xf numFmtId="0" fontId="0" fillId="0" borderId="19" xfId="0" applyBorder="1"/>
    <xf numFmtId="0" fontId="1" fillId="2" borderId="11" xfId="0" applyFont="1" applyFill="1" applyBorder="1" applyAlignment="1">
      <alignment horizontal="left" vertical="top"/>
    </xf>
    <xf numFmtId="0" fontId="1" fillId="2" borderId="9" xfId="0" applyFont="1" applyFill="1" applyBorder="1" applyAlignment="1">
      <alignment horizontal="left" vertical="top"/>
    </xf>
    <xf numFmtId="0" fontId="0" fillId="0" borderId="0" xfId="0" pivotButton="1"/>
    <xf numFmtId="167" fontId="0" fillId="0" borderId="0" xfId="0" applyNumberFormat="1"/>
    <xf numFmtId="167" fontId="1" fillId="0" borderId="0" xfId="0" applyNumberFormat="1" applyFont="1"/>
    <xf numFmtId="168" fontId="2" fillId="0" borderId="0" xfId="1" applyNumberFormat="1" applyFont="1"/>
    <xf numFmtId="167" fontId="0" fillId="0" borderId="10" xfId="0" applyNumberFormat="1" applyBorder="1"/>
    <xf numFmtId="0" fontId="13" fillId="0" borderId="0" xfId="0" applyFont="1"/>
    <xf numFmtId="0" fontId="18" fillId="0" borderId="0" xfId="0" applyFont="1"/>
    <xf numFmtId="165" fontId="13" fillId="0" borderId="0" xfId="0" applyNumberFormat="1" applyFont="1"/>
    <xf numFmtId="167" fontId="13" fillId="0" borderId="0" xfId="0" applyNumberFormat="1" applyFont="1"/>
    <xf numFmtId="0" fontId="1" fillId="13" borderId="0" xfId="0" applyFont="1" applyFill="1"/>
    <xf numFmtId="2" fontId="1" fillId="2" borderId="2" xfId="0" applyNumberFormat="1" applyFont="1" applyFill="1" applyBorder="1" applyAlignment="1">
      <alignment horizontal="center" vertical="top" wrapText="1"/>
    </xf>
    <xf numFmtId="0" fontId="0" fillId="14" borderId="0" xfId="0" applyFill="1"/>
    <xf numFmtId="0" fontId="0" fillId="0" borderId="0" xfId="0" applyAlignment="1">
      <alignment horizontal="left" indent="1"/>
    </xf>
    <xf numFmtId="0" fontId="19" fillId="0" borderId="0" xfId="0" applyFont="1" applyAlignment="1">
      <alignment horizontal="center"/>
    </xf>
    <xf numFmtId="3" fontId="0" fillId="0" borderId="0" xfId="0" applyNumberFormat="1" applyAlignment="1">
      <alignment horizontal="right"/>
    </xf>
    <xf numFmtId="167" fontId="0" fillId="4" borderId="3" xfId="0" applyNumberFormat="1" applyFill="1" applyBorder="1"/>
    <xf numFmtId="9" fontId="0" fillId="4" borderId="3" xfId="1" applyFont="1" applyFill="1" applyBorder="1" applyAlignment="1">
      <alignment horizontal="center"/>
    </xf>
    <xf numFmtId="0" fontId="0" fillId="4" borderId="3" xfId="0" applyFill="1" applyBorder="1" applyAlignment="1">
      <alignment horizontal="center"/>
    </xf>
    <xf numFmtId="0" fontId="0" fillId="4" borderId="13" xfId="0" applyFill="1" applyBorder="1" applyAlignment="1">
      <alignment horizontal="center"/>
    </xf>
    <xf numFmtId="9" fontId="0" fillId="4" borderId="3" xfId="0" applyNumberFormat="1" applyFill="1" applyBorder="1" applyAlignment="1">
      <alignment horizontal="center"/>
    </xf>
    <xf numFmtId="9" fontId="0" fillId="4" borderId="13" xfId="0" applyNumberFormat="1" applyFill="1" applyBorder="1" applyAlignment="1">
      <alignment horizontal="center"/>
    </xf>
    <xf numFmtId="9" fontId="0" fillId="0" borderId="8" xfId="1" applyFont="1" applyBorder="1"/>
    <xf numFmtId="0" fontId="21" fillId="6" borderId="0" xfId="3" applyFont="1" applyFill="1"/>
    <xf numFmtId="0" fontId="22" fillId="6" borderId="0" xfId="3" applyFont="1" applyFill="1"/>
    <xf numFmtId="0" fontId="20" fillId="6" borderId="0" xfId="3" applyFill="1"/>
    <xf numFmtId="0" fontId="23" fillId="6" borderId="0" xfId="3" applyFont="1" applyFill="1"/>
    <xf numFmtId="0" fontId="21" fillId="6" borderId="0" xfId="3" applyFont="1" applyFill="1" applyAlignment="1">
      <alignment wrapText="1"/>
    </xf>
    <xf numFmtId="0" fontId="21" fillId="6" borderId="0" xfId="3" applyFont="1" applyFill="1" applyAlignment="1">
      <alignment horizontal="left" wrapText="1"/>
    </xf>
    <xf numFmtId="10" fontId="21" fillId="6" borderId="0" xfId="3" applyNumberFormat="1" applyFont="1" applyFill="1"/>
    <xf numFmtId="0" fontId="20" fillId="0" borderId="0" xfId="3"/>
    <xf numFmtId="169" fontId="21" fillId="18" borderId="30" xfId="3" applyNumberFormat="1" applyFont="1" applyFill="1" applyBorder="1" applyAlignment="1">
      <alignment horizontal="center" wrapText="1"/>
    </xf>
    <xf numFmtId="0" fontId="28" fillId="19" borderId="27" xfId="3" applyFont="1" applyFill="1" applyBorder="1" applyAlignment="1">
      <alignment horizontal="center" vertical="center"/>
    </xf>
    <xf numFmtId="166" fontId="29" fillId="20" borderId="28" xfId="3" applyNumberFormat="1" applyFont="1" applyFill="1" applyBorder="1" applyAlignment="1">
      <alignment horizontal="center" vertical="center"/>
    </xf>
    <xf numFmtId="166" fontId="29" fillId="20" borderId="25" xfId="3" applyNumberFormat="1" applyFont="1" applyFill="1" applyBorder="1" applyAlignment="1">
      <alignment horizontal="center" vertical="center"/>
    </xf>
    <xf numFmtId="166" fontId="29" fillId="20" borderId="0" xfId="3" applyNumberFormat="1" applyFont="1" applyFill="1" applyAlignment="1">
      <alignment horizontal="center" vertical="center"/>
    </xf>
    <xf numFmtId="166" fontId="21" fillId="21" borderId="23" xfId="3" applyNumberFormat="1" applyFont="1" applyFill="1" applyBorder="1" applyAlignment="1">
      <alignment horizontal="center" vertical="center"/>
    </xf>
    <xf numFmtId="166" fontId="21" fillId="21" borderId="27" xfId="3" applyNumberFormat="1" applyFont="1" applyFill="1" applyBorder="1" applyAlignment="1">
      <alignment horizontal="center" vertical="center"/>
    </xf>
    <xf numFmtId="166" fontId="29" fillId="21" borderId="27" xfId="3" applyNumberFormat="1" applyFont="1" applyFill="1" applyBorder="1" applyAlignment="1">
      <alignment horizontal="center" vertical="center"/>
    </xf>
    <xf numFmtId="166" fontId="20" fillId="21" borderId="27" xfId="3" applyNumberFormat="1" applyFill="1" applyBorder="1" applyAlignment="1">
      <alignment horizontal="center"/>
    </xf>
    <xf numFmtId="0" fontId="28" fillId="19" borderId="31" xfId="3" applyFont="1" applyFill="1" applyBorder="1" applyAlignment="1">
      <alignment horizontal="center" vertical="center"/>
    </xf>
    <xf numFmtId="166" fontId="29" fillId="20" borderId="32" xfId="3" applyNumberFormat="1" applyFont="1" applyFill="1" applyBorder="1" applyAlignment="1">
      <alignment horizontal="center" vertical="center"/>
    </xf>
    <xf numFmtId="166" fontId="29" fillId="20" borderId="30" xfId="3" applyNumberFormat="1" applyFont="1" applyFill="1" applyBorder="1" applyAlignment="1">
      <alignment horizontal="center" vertical="center"/>
    </xf>
    <xf numFmtId="166" fontId="29" fillId="20" borderId="33" xfId="3" applyNumberFormat="1" applyFont="1" applyFill="1" applyBorder="1" applyAlignment="1">
      <alignment horizontal="center" vertical="center"/>
    </xf>
    <xf numFmtId="166" fontId="21" fillId="21" borderId="29" xfId="3" applyNumberFormat="1" applyFont="1" applyFill="1" applyBorder="1" applyAlignment="1">
      <alignment horizontal="center" vertical="center"/>
    </xf>
    <xf numFmtId="166" fontId="29" fillId="21" borderId="29" xfId="3" applyNumberFormat="1" applyFont="1" applyFill="1" applyBorder="1" applyAlignment="1">
      <alignment horizontal="center" vertical="center"/>
    </xf>
    <xf numFmtId="0" fontId="29" fillId="6" borderId="0" xfId="3" applyFont="1" applyFill="1" applyAlignment="1">
      <alignment vertical="center"/>
    </xf>
    <xf numFmtId="0" fontId="22" fillId="0" borderId="0" xfId="3" applyFont="1"/>
    <xf numFmtId="0" fontId="21" fillId="0" borderId="0" xfId="3" applyFont="1"/>
    <xf numFmtId="0" fontId="21" fillId="6" borderId="0" xfId="3" applyFont="1" applyFill="1" applyAlignment="1">
      <alignment horizontal="left"/>
    </xf>
    <xf numFmtId="0" fontId="31" fillId="6" borderId="0" xfId="4" applyFill="1" applyAlignment="1" applyProtection="1"/>
    <xf numFmtId="0" fontId="26" fillId="15" borderId="23" xfId="3" applyFont="1" applyFill="1" applyBorder="1" applyAlignment="1">
      <alignment horizontal="center" vertical="center" wrapText="1"/>
    </xf>
    <xf numFmtId="0" fontId="26" fillId="15" borderId="24" xfId="3" applyFont="1" applyFill="1" applyBorder="1" applyAlignment="1">
      <alignment horizontal="center" vertical="center" wrapText="1"/>
    </xf>
    <xf numFmtId="0" fontId="26" fillId="15" borderId="26" xfId="3" applyFont="1" applyFill="1" applyBorder="1" applyAlignment="1">
      <alignment horizontal="center" vertical="center" wrapText="1"/>
    </xf>
    <xf numFmtId="170" fontId="21" fillId="18" borderId="29" xfId="3" applyNumberFormat="1" applyFont="1" applyFill="1" applyBorder="1" applyAlignment="1">
      <alignment horizontal="center" wrapText="1"/>
    </xf>
    <xf numFmtId="169" fontId="21" fillId="18" borderId="35" xfId="3" applyNumberFormat="1" applyFont="1" applyFill="1" applyBorder="1" applyAlignment="1">
      <alignment horizontal="center" wrapText="1"/>
    </xf>
    <xf numFmtId="1" fontId="21" fillId="18" borderId="34" xfId="3" applyNumberFormat="1" applyFont="1" applyFill="1" applyBorder="1" applyAlignment="1">
      <alignment horizontal="center" wrapText="1"/>
    </xf>
    <xf numFmtId="169" fontId="21" fillId="18" borderId="32" xfId="3" applyNumberFormat="1" applyFont="1" applyFill="1" applyBorder="1" applyAlignment="1">
      <alignment horizontal="center" wrapText="1"/>
    </xf>
    <xf numFmtId="0" fontId="0" fillId="9" borderId="3" xfId="0" applyFill="1" applyBorder="1"/>
    <xf numFmtId="3" fontId="0" fillId="22" borderId="2" xfId="0" applyNumberFormat="1" applyFill="1" applyBorder="1"/>
    <xf numFmtId="3" fontId="0" fillId="22" borderId="12" xfId="0" applyNumberFormat="1" applyFill="1" applyBorder="1"/>
    <xf numFmtId="3" fontId="0" fillId="22" borderId="3" xfId="0" applyNumberFormat="1" applyFill="1" applyBorder="1"/>
    <xf numFmtId="3" fontId="0" fillId="22" borderId="20" xfId="0" applyNumberFormat="1" applyFill="1" applyBorder="1"/>
    <xf numFmtId="0" fontId="0" fillId="22" borderId="3" xfId="0" applyFill="1" applyBorder="1"/>
    <xf numFmtId="0" fontId="2" fillId="9" borderId="3" xfId="0" applyFont="1" applyFill="1" applyBorder="1"/>
    <xf numFmtId="0" fontId="0" fillId="9" borderId="19" xfId="0" applyFill="1" applyBorder="1"/>
    <xf numFmtId="0" fontId="0" fillId="9" borderId="14" xfId="0" applyFill="1" applyBorder="1"/>
    <xf numFmtId="43" fontId="1" fillId="0" borderId="0" xfId="2" applyFont="1"/>
    <xf numFmtId="0" fontId="33" fillId="2" borderId="11" xfId="0" applyFont="1" applyFill="1" applyBorder="1" applyAlignment="1">
      <alignment horizontal="left" vertical="top"/>
    </xf>
    <xf numFmtId="0" fontId="33" fillId="2" borderId="14" xfId="0" applyFont="1" applyFill="1" applyBorder="1" applyAlignment="1">
      <alignment horizontal="left" vertical="top"/>
    </xf>
    <xf numFmtId="0" fontId="33" fillId="2" borderId="9" xfId="0" applyFont="1" applyFill="1" applyBorder="1" applyAlignment="1">
      <alignment horizontal="left" vertical="top"/>
    </xf>
    <xf numFmtId="0" fontId="34" fillId="0" borderId="0" xfId="0" applyFont="1"/>
    <xf numFmtId="0" fontId="33" fillId="0" borderId="0" xfId="0" applyFont="1" applyAlignment="1">
      <alignment horizontal="center" vertical="top"/>
    </xf>
    <xf numFmtId="0" fontId="33" fillId="0" borderId="0" xfId="0" applyFont="1" applyAlignment="1">
      <alignment horizontal="center" vertical="top" wrapText="1"/>
    </xf>
    <xf numFmtId="0" fontId="33" fillId="2" borderId="8" xfId="0" applyFont="1" applyFill="1" applyBorder="1" applyAlignment="1">
      <alignment horizontal="left" vertical="top"/>
    </xf>
    <xf numFmtId="0" fontId="33" fillId="2" borderId="22" xfId="0" applyFont="1" applyFill="1" applyBorder="1" applyAlignment="1">
      <alignment horizontal="left" vertical="top"/>
    </xf>
    <xf numFmtId="0" fontId="33" fillId="2" borderId="7" xfId="0" applyFont="1" applyFill="1" applyBorder="1" applyAlignment="1">
      <alignment horizontal="left" vertical="top"/>
    </xf>
    <xf numFmtId="0" fontId="33" fillId="8" borderId="19" xfId="0" applyFont="1" applyFill="1" applyBorder="1" applyAlignment="1">
      <alignment horizontal="right"/>
    </xf>
    <xf numFmtId="0" fontId="33" fillId="8" borderId="3" xfId="0" applyFont="1" applyFill="1" applyBorder="1" applyAlignment="1">
      <alignment horizontal="right"/>
    </xf>
    <xf numFmtId="3" fontId="33" fillId="12" borderId="3" xfId="0" applyNumberFormat="1" applyFont="1" applyFill="1" applyBorder="1"/>
    <xf numFmtId="0" fontId="35" fillId="0" borderId="0" xfId="0" applyFont="1"/>
    <xf numFmtId="0" fontId="33" fillId="2" borderId="18" xfId="0" applyFont="1" applyFill="1" applyBorder="1" applyAlignment="1">
      <alignment horizontal="left" vertical="top"/>
    </xf>
    <xf numFmtId="0" fontId="33" fillId="2" borderId="3" xfId="0" applyFont="1" applyFill="1" applyBorder="1" applyAlignment="1">
      <alignment horizontal="left" vertical="top"/>
    </xf>
    <xf numFmtId="0" fontId="33" fillId="2" borderId="13" xfId="0" applyFont="1" applyFill="1" applyBorder="1" applyAlignment="1">
      <alignment horizontal="left" vertical="top"/>
    </xf>
    <xf numFmtId="0" fontId="33" fillId="2" borderId="6" xfId="0" applyFont="1" applyFill="1" applyBorder="1" applyAlignment="1">
      <alignment horizontal="left" vertical="top"/>
    </xf>
    <xf numFmtId="0" fontId="33" fillId="2" borderId="19" xfId="0" applyFont="1" applyFill="1" applyBorder="1" applyAlignment="1">
      <alignment horizontal="left" vertical="top"/>
    </xf>
    <xf numFmtId="0" fontId="33" fillId="2" borderId="4" xfId="0" applyFont="1" applyFill="1" applyBorder="1" applyAlignment="1">
      <alignment horizontal="left" vertical="top"/>
    </xf>
    <xf numFmtId="0" fontId="34" fillId="0" borderId="24" xfId="0" applyFont="1" applyBorder="1"/>
    <xf numFmtId="0" fontId="34" fillId="0" borderId="25" xfId="0" applyFont="1" applyBorder="1"/>
    <xf numFmtId="0" fontId="34" fillId="0" borderId="25" xfId="0" quotePrefix="1" applyFont="1" applyBorder="1"/>
    <xf numFmtId="0" fontId="34" fillId="0" borderId="26" xfId="0" applyFont="1" applyBorder="1"/>
    <xf numFmtId="0" fontId="34" fillId="0" borderId="28" xfId="0" applyFont="1" applyBorder="1"/>
    <xf numFmtId="2" fontId="34" fillId="0" borderId="0" xfId="0" applyNumberFormat="1" applyFont="1"/>
    <xf numFmtId="0" fontId="34" fillId="0" borderId="37" xfId="0" applyFont="1" applyBorder="1"/>
    <xf numFmtId="15" fontId="34" fillId="0" borderId="0" xfId="0" applyNumberFormat="1" applyFont="1"/>
    <xf numFmtId="0" fontId="33" fillId="0" borderId="28" xfId="0" applyFont="1" applyBorder="1"/>
    <xf numFmtId="15" fontId="34" fillId="0" borderId="37" xfId="0" applyNumberFormat="1" applyFont="1" applyBorder="1"/>
    <xf numFmtId="1" fontId="34" fillId="0" borderId="0" xfId="0" applyNumberFormat="1" applyFont="1"/>
    <xf numFmtId="2" fontId="34" fillId="0" borderId="37" xfId="0" applyNumberFormat="1" applyFont="1" applyBorder="1"/>
    <xf numFmtId="166" fontId="34" fillId="0" borderId="0" xfId="0" applyNumberFormat="1" applyFont="1"/>
    <xf numFmtId="0" fontId="34" fillId="5" borderId="28" xfId="0" applyFont="1" applyFill="1" applyBorder="1"/>
    <xf numFmtId="0" fontId="34" fillId="5" borderId="0" xfId="0" applyFont="1" applyFill="1"/>
    <xf numFmtId="0" fontId="34" fillId="5" borderId="37" xfId="0" applyFont="1" applyFill="1" applyBorder="1"/>
    <xf numFmtId="0" fontId="34" fillId="11" borderId="28" xfId="0" applyFont="1" applyFill="1" applyBorder="1"/>
    <xf numFmtId="0" fontId="34" fillId="11" borderId="0" xfId="0" applyFont="1" applyFill="1"/>
    <xf numFmtId="0" fontId="34" fillId="11" borderId="37" xfId="0" applyFont="1" applyFill="1" applyBorder="1"/>
    <xf numFmtId="0" fontId="34" fillId="5" borderId="32" xfId="0" applyFont="1" applyFill="1" applyBorder="1"/>
    <xf numFmtId="0" fontId="34" fillId="5" borderId="30" xfId="0" applyFont="1" applyFill="1" applyBorder="1"/>
    <xf numFmtId="0" fontId="34" fillId="5" borderId="33" xfId="0" applyFont="1" applyFill="1" applyBorder="1"/>
    <xf numFmtId="7" fontId="0" fillId="23" borderId="3" xfId="0" applyNumberFormat="1" applyFill="1" applyBorder="1" applyAlignment="1">
      <alignment horizontal="center"/>
    </xf>
    <xf numFmtId="6" fontId="0" fillId="0" borderId="0" xfId="0" applyNumberFormat="1"/>
    <xf numFmtId="6" fontId="0" fillId="0" borderId="10" xfId="0" applyNumberFormat="1" applyBorder="1"/>
    <xf numFmtId="6" fontId="13" fillId="0" borderId="0" xfId="0" applyNumberFormat="1" applyFont="1"/>
    <xf numFmtId="0" fontId="0" fillId="0" borderId="36" xfId="0" applyBorder="1" applyAlignment="1">
      <alignment horizontal="left" vertical="top" wrapText="1"/>
    </xf>
    <xf numFmtId="0" fontId="0" fillId="0" borderId="0" xfId="0" applyAlignment="1">
      <alignment horizontal="left" vertical="top" wrapText="1"/>
    </xf>
    <xf numFmtId="0" fontId="0" fillId="5" borderId="13" xfId="0" applyFill="1" applyBorder="1" applyAlignment="1">
      <alignment wrapText="1"/>
    </xf>
    <xf numFmtId="0" fontId="0" fillId="0" borderId="17" xfId="0" applyBorder="1" applyAlignment="1">
      <alignment wrapText="1"/>
    </xf>
    <xf numFmtId="0" fontId="0" fillId="0" borderId="18" xfId="0" applyBorder="1" applyAlignment="1">
      <alignment wrapText="1"/>
    </xf>
    <xf numFmtId="0" fontId="1" fillId="2" borderId="13" xfId="0" applyFont="1" applyFill="1" applyBorder="1" applyAlignment="1">
      <alignment horizontal="center" vertical="top" wrapText="1"/>
    </xf>
    <xf numFmtId="0" fontId="0" fillId="0" borderId="17" xfId="0" applyBorder="1" applyAlignment="1">
      <alignment horizontal="center" vertical="top" wrapText="1"/>
    </xf>
    <xf numFmtId="0" fontId="0" fillId="0" borderId="18" xfId="0" applyBorder="1" applyAlignment="1">
      <alignment horizontal="center" vertical="top" wrapText="1"/>
    </xf>
    <xf numFmtId="0" fontId="1" fillId="5" borderId="13" xfId="0" applyFont="1" applyFill="1" applyBorder="1" applyAlignment="1">
      <alignment horizontal="center" vertical="top" wrapText="1"/>
    </xf>
    <xf numFmtId="0" fontId="1" fillId="2" borderId="17" xfId="0" applyFont="1" applyFill="1" applyBorder="1" applyAlignment="1">
      <alignment horizontal="center" vertical="top" wrapText="1"/>
    </xf>
    <xf numFmtId="0" fontId="22" fillId="17" borderId="23" xfId="3" applyFont="1" applyFill="1" applyBorder="1" applyAlignment="1">
      <alignment horizontal="center" vertical="center" wrapText="1"/>
    </xf>
    <xf numFmtId="0" fontId="22" fillId="17" borderId="27" xfId="3" applyFont="1" applyFill="1" applyBorder="1" applyAlignment="1">
      <alignment horizontal="center" vertical="center" wrapText="1"/>
    </xf>
    <xf numFmtId="0" fontId="21" fillId="6" borderId="0" xfId="3" applyFont="1" applyFill="1" applyAlignment="1">
      <alignment horizontal="left" wrapText="1"/>
    </xf>
    <xf numFmtId="0" fontId="25" fillId="6" borderId="0" xfId="3" applyFont="1" applyFill="1" applyAlignment="1">
      <alignment horizontal="left" wrapText="1"/>
    </xf>
    <xf numFmtId="0" fontId="20" fillId="0" borderId="0" xfId="3" applyAlignment="1">
      <alignment horizontal="left" vertical="center" wrapText="1"/>
    </xf>
    <xf numFmtId="0" fontId="26" fillId="15" borderId="23" xfId="3" applyFont="1" applyFill="1" applyBorder="1" applyAlignment="1">
      <alignment horizontal="center" vertical="center" wrapText="1"/>
    </xf>
    <xf numFmtId="0" fontId="26" fillId="15" borderId="27" xfId="3" applyFont="1" applyFill="1" applyBorder="1" applyAlignment="1">
      <alignment horizontal="center" vertical="center" wrapText="1"/>
    </xf>
    <xf numFmtId="0" fontId="26" fillId="15" borderId="29" xfId="3" applyFont="1" applyFill="1" applyBorder="1" applyAlignment="1">
      <alignment horizontal="center" vertical="center" wrapText="1"/>
    </xf>
    <xf numFmtId="0" fontId="27" fillId="16" borderId="24" xfId="3" applyFont="1" applyFill="1" applyBorder="1" applyAlignment="1">
      <alignment horizontal="center" wrapText="1"/>
    </xf>
    <xf numFmtId="0" fontId="27" fillId="16" borderId="25" xfId="3" applyFont="1" applyFill="1" applyBorder="1" applyAlignment="1">
      <alignment horizontal="center" wrapText="1"/>
    </xf>
    <xf numFmtId="0" fontId="27" fillId="16" borderId="26" xfId="3" applyFont="1" applyFill="1" applyBorder="1" applyAlignment="1">
      <alignment horizontal="center" wrapText="1"/>
    </xf>
    <xf numFmtId="0" fontId="22" fillId="17" borderId="28" xfId="3" applyFont="1" applyFill="1" applyBorder="1" applyAlignment="1">
      <alignment horizontal="center" wrapText="1"/>
    </xf>
    <xf numFmtId="0" fontId="22" fillId="17" borderId="0" xfId="3" applyFont="1" applyFill="1" applyAlignment="1">
      <alignment horizontal="center" wrapText="1"/>
    </xf>
  </cellXfs>
  <cellStyles count="5">
    <cellStyle name="Comma" xfId="2" builtinId="3"/>
    <cellStyle name="Hyperlink 2" xfId="4" xr:uid="{C4DBDB15-9177-4776-9C3A-6002261B0BFA}"/>
    <cellStyle name="Normal" xfId="0" builtinId="0" customBuiltin="1"/>
    <cellStyle name="Normal 2" xfId="3" xr:uid="{FA2B64B8-8D49-4C14-B084-4CCFED842D47}"/>
    <cellStyle name="Percent" xfId="1" builtinId="5"/>
  </cellStyles>
  <dxfs count="97">
    <dxf>
      <font>
        <color rgb="FF9C0006"/>
      </font>
      <fill>
        <patternFill>
          <bgColor rgb="FFFFC7CE"/>
        </patternFill>
      </fill>
    </dxf>
    <dxf>
      <font>
        <color rgb="FF006100"/>
      </font>
      <fill>
        <patternFill>
          <bgColor rgb="FFC6EFCE"/>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ont>
        <b/>
        <i val="0"/>
        <strike val="0"/>
        <condense val="0"/>
        <extend val="0"/>
        <outline val="0"/>
        <shadow val="0"/>
        <u val="none"/>
        <vertAlign val="baseline"/>
        <sz val="11"/>
        <color rgb="FF000000"/>
        <name val="Calibri"/>
        <family val="2"/>
        <scheme val="none"/>
      </font>
    </dxf>
    <dxf>
      <numFmt numFmtId="3" formatCode="#,##0"/>
    </dxf>
    <dxf>
      <numFmt numFmtId="3" formatCode="#,##0"/>
    </dxf>
    <dxf>
      <numFmt numFmtId="3" formatCode="#,##0"/>
    </dxf>
    <dxf>
      <font>
        <b/>
        <i val="0"/>
        <strike val="0"/>
        <condense val="0"/>
        <extend val="0"/>
        <outline val="0"/>
        <shadow val="0"/>
        <u val="none"/>
        <vertAlign val="baseline"/>
        <sz val="11"/>
        <color theme="0" tint="-0.249977111117893"/>
        <name val="Calibri"/>
        <family val="2"/>
        <scheme val="none"/>
      </font>
      <fill>
        <patternFill patternType="solid">
          <fgColor rgb="FFE7E6E6"/>
          <bgColor rgb="FFE7E6E6"/>
        </patternFill>
      </fill>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1"/>
        <color theme="0" tint="-0.249977111117893"/>
        <name val="Calibri"/>
        <family val="2"/>
        <scheme val="none"/>
      </font>
      <fill>
        <patternFill patternType="solid">
          <fgColor rgb="FFE7E6E6"/>
          <bgColor rgb="FFE7E6E6"/>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tint="-0.249977111117893"/>
        <name val="Calibri"/>
        <family val="2"/>
        <scheme val="none"/>
      </font>
      <fill>
        <patternFill patternType="solid">
          <fgColor rgb="FFE7E6E6"/>
          <bgColor rgb="FFE7E6E6"/>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tint="-0.249977111117893"/>
        <name val="Calibri"/>
        <family val="2"/>
        <scheme val="none"/>
      </font>
      <fill>
        <patternFill patternType="solid">
          <fgColor rgb="FFE7E6E6"/>
          <bgColor rgb="FFE7E6E6"/>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tint="-0.249977111117893"/>
        <name val="Calibri"/>
        <family val="2"/>
        <scheme val="none"/>
      </font>
      <fill>
        <patternFill patternType="solid">
          <fgColor rgb="FFE7E6E6"/>
          <bgColor rgb="FFE7E6E6"/>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tint="-0.249977111117893"/>
        <name val="Calibri"/>
        <family val="2"/>
        <scheme val="none"/>
      </font>
      <fill>
        <patternFill patternType="solid">
          <fgColor rgb="FFE7E6E6"/>
          <bgColor rgb="FFE7E6E6"/>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tint="-0.249977111117893"/>
        <name val="Calibri"/>
        <family val="2"/>
        <scheme val="none"/>
      </font>
      <fill>
        <patternFill patternType="solid">
          <fgColor rgb="FFE7E6E6"/>
          <bgColor rgb="FFE7E6E6"/>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tint="-0.249977111117893"/>
        <name val="Calibri"/>
        <family val="2"/>
        <scheme val="none"/>
      </font>
      <fill>
        <patternFill patternType="solid">
          <fgColor rgb="FFE7E6E6"/>
          <bgColor rgb="FFE7E6E6"/>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tint="-0.249977111117893"/>
        <name val="Calibri"/>
        <family val="2"/>
        <scheme val="none"/>
      </font>
      <fill>
        <patternFill patternType="solid">
          <fgColor rgb="FFE7E6E6"/>
          <bgColor rgb="FFE7E6E6"/>
        </patternFill>
      </fill>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tint="-0.249977111117893"/>
        <name val="Calibri"/>
        <family val="2"/>
        <scheme val="none"/>
      </font>
      <fill>
        <patternFill patternType="solid">
          <fgColor rgb="FFE7E6E6"/>
          <bgColor rgb="FFE7E6E6"/>
        </patternFill>
      </fill>
      <alignment horizontal="left"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0" tint="-0.249977111117893"/>
        <name val="Calibri"/>
        <family val="2"/>
        <scheme val="none"/>
      </font>
      <fill>
        <patternFill patternType="solid">
          <fgColor rgb="FFE7E6E6"/>
          <bgColor rgb="FFE7E6E6"/>
        </patternFill>
      </fill>
      <alignment horizontal="left" vertical="top" textRotation="0" wrapText="0"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1"/>
        <color theme="0" tint="-0.249977111117893"/>
        <name val="Calibri"/>
        <family val="2"/>
        <scheme val="none"/>
      </font>
      <fill>
        <patternFill patternType="solid">
          <fgColor rgb="FFE7E6E6"/>
          <bgColor rgb="FFE7E6E6"/>
        </patternFill>
      </fill>
      <alignment horizontal="left" vertical="top" textRotation="0" wrapText="0"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1"/>
        <color theme="0" tint="-0.249977111117893"/>
        <name val="Calibri"/>
        <family val="2"/>
        <scheme val="none"/>
      </font>
      <fill>
        <patternFill patternType="solid">
          <fgColor rgb="FFE7E6E6"/>
          <bgColor rgb="FFE7E6E6"/>
        </patternFill>
      </fill>
      <alignment horizontal="left" vertical="top" textRotation="0" wrapText="0" indent="0" justifyLastLine="0" shrinkToFit="0" readingOrder="0"/>
      <border diagonalUp="0" diagonalDown="0" outline="0">
        <left style="thin">
          <color indexed="64"/>
        </left>
        <right style="thin">
          <color indexed="64"/>
        </right>
        <top/>
        <bottom style="thin">
          <color indexed="64"/>
        </bottom>
      </border>
    </dxf>
    <dxf>
      <font>
        <b/>
        <i val="0"/>
        <strike val="0"/>
        <condense val="0"/>
        <extend val="0"/>
        <outline val="0"/>
        <shadow val="0"/>
        <u val="none"/>
        <vertAlign val="baseline"/>
        <sz val="11"/>
        <color theme="0" tint="-0.249977111117893"/>
        <name val="Calibri"/>
        <family val="2"/>
        <scheme val="none"/>
      </font>
      <fill>
        <patternFill patternType="solid">
          <fgColor rgb="FFE7E6E6"/>
          <bgColor rgb="FFE7E6E6"/>
        </patternFill>
      </fill>
      <alignment horizontal="left" vertical="top" textRotation="0" wrapText="0" indent="0" justifyLastLine="0" shrinkToFit="0" readingOrder="0"/>
      <border diagonalUp="0" diagonalDown="0" outline="0">
        <left style="thin">
          <color indexed="64"/>
        </left>
        <right style="thin">
          <color indexed="64"/>
        </right>
        <top/>
        <bottom style="thin">
          <color indexed="64"/>
        </bottom>
      </border>
    </dxf>
    <dxf>
      <font>
        <b/>
        <i val="0"/>
        <strike val="0"/>
        <condense val="0"/>
        <extend val="0"/>
        <outline val="0"/>
        <shadow val="0"/>
        <u val="none"/>
        <vertAlign val="baseline"/>
        <sz val="11"/>
        <color theme="0" tint="-0.249977111117893"/>
        <name val="Calibri"/>
        <family val="2"/>
        <scheme val="none"/>
      </font>
      <fill>
        <patternFill patternType="solid">
          <fgColor rgb="FFE7E6E6"/>
          <bgColor rgb="FFE7E6E6"/>
        </patternFill>
      </fill>
      <alignment horizontal="left" vertical="top" textRotation="0" wrapText="0" indent="0" justifyLastLine="0" shrinkToFit="0" readingOrder="0"/>
      <border diagonalUp="0" diagonalDown="0" outline="0">
        <left style="thin">
          <color indexed="64"/>
        </left>
        <right style="thin">
          <color indexed="64"/>
        </right>
        <top/>
        <bottom style="thin">
          <color indexed="64"/>
        </bottom>
      </border>
    </dxf>
    <dxf>
      <font>
        <b/>
        <i val="0"/>
        <strike val="0"/>
        <condense val="0"/>
        <extend val="0"/>
        <outline val="0"/>
        <shadow val="0"/>
        <u val="none"/>
        <vertAlign val="baseline"/>
        <sz val="11"/>
        <color theme="0" tint="-0.249977111117893"/>
        <name val="Calibri"/>
        <family val="2"/>
        <scheme val="none"/>
      </font>
      <fill>
        <patternFill patternType="solid">
          <fgColor rgb="FFE7E6E6"/>
          <bgColor rgb="FFE7E6E6"/>
        </patternFill>
      </fill>
      <alignment horizontal="left" vertical="top" textRotation="0" wrapText="0" indent="0" justifyLastLine="0" shrinkToFit="0" readingOrder="0"/>
      <border diagonalUp="0" diagonalDown="0" outline="0">
        <left style="thin">
          <color indexed="64"/>
        </left>
        <right style="thin">
          <color indexed="64"/>
        </right>
        <top/>
        <bottom style="thin">
          <color indexed="64"/>
        </bottom>
      </border>
    </dxf>
    <dxf>
      <font>
        <b/>
        <i val="0"/>
        <strike val="0"/>
        <condense val="0"/>
        <extend val="0"/>
        <outline val="0"/>
        <shadow val="0"/>
        <u val="none"/>
        <vertAlign val="baseline"/>
        <sz val="11"/>
        <color theme="0" tint="-0.249977111117893"/>
        <name val="Calibri"/>
        <family val="2"/>
        <scheme val="none"/>
      </font>
      <fill>
        <patternFill patternType="solid">
          <fgColor rgb="FFE7E6E6"/>
          <bgColor rgb="FFE7E6E6"/>
        </patternFill>
      </fill>
      <alignment horizontal="left" vertical="top" textRotation="0" wrapText="0" indent="0" justifyLastLine="0" shrinkToFit="0" readingOrder="0"/>
      <border diagonalUp="0" diagonalDown="0" outline="0">
        <left style="thin">
          <color indexed="64"/>
        </left>
        <right style="thin">
          <color indexed="64"/>
        </right>
        <top/>
        <bottom style="thin">
          <color indexed="64"/>
        </bottom>
      </border>
    </dxf>
    <dxf>
      <font>
        <b/>
        <i val="0"/>
        <strike val="0"/>
        <condense val="0"/>
        <extend val="0"/>
        <outline val="0"/>
        <shadow val="0"/>
        <u val="none"/>
        <vertAlign val="baseline"/>
        <sz val="11"/>
        <color theme="0" tint="-0.249977111117893"/>
        <name val="Calibri"/>
        <family val="2"/>
        <scheme val="none"/>
      </font>
      <fill>
        <patternFill patternType="solid">
          <fgColor rgb="FFE7E6E6"/>
          <bgColor rgb="FFE7E6E6"/>
        </patternFill>
      </fill>
      <alignment horizontal="left" vertical="top" textRotation="0" wrapText="0" indent="0" justifyLastLine="0" shrinkToFit="0" readingOrder="0"/>
      <border diagonalUp="0" diagonalDown="0" outline="0">
        <left/>
        <right style="thin">
          <color indexed="64"/>
        </right>
        <top/>
        <bottom style="thin">
          <color indexed="64"/>
        </bottom>
      </border>
    </dxf>
    <dxf>
      <border outline="0">
        <left style="thin">
          <color indexed="64"/>
        </left>
        <right style="thin">
          <color indexed="64"/>
        </right>
        <bottom style="thin">
          <color indexed="64"/>
        </bottom>
      </border>
    </dxf>
    <dxf>
      <font>
        <b/>
        <i val="0"/>
        <strike val="0"/>
        <condense val="0"/>
        <extend val="0"/>
        <outline val="0"/>
        <shadow val="0"/>
        <u val="none"/>
        <vertAlign val="baseline"/>
        <sz val="11"/>
        <color theme="0" tint="-0.249977111117893"/>
        <name val="Calibri"/>
        <family val="2"/>
        <scheme val="none"/>
      </font>
      <fill>
        <patternFill patternType="solid">
          <fgColor rgb="FFE7E6E6"/>
          <bgColor rgb="FFE7E6E6"/>
        </patternFill>
      </fill>
      <alignment horizontal="left"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rgb="FF000000"/>
        <name val="Calibri"/>
        <family val="2"/>
        <scheme val="none"/>
      </font>
      <fill>
        <patternFill patternType="solid">
          <fgColor rgb="FFE7E6E6"/>
          <bgColor rgb="FFE7E6E6"/>
        </patternFill>
      </fill>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dxf>
    <dxf>
      <border outline="0">
        <bottom style="thin">
          <color indexed="64"/>
        </bottom>
      </border>
    </dxf>
    <dxf>
      <fill>
        <patternFill patternType="none">
          <fgColor indexed="64"/>
          <bgColor indexed="65"/>
        </patternFill>
      </fill>
      <border diagonalUp="0" diagonalDown="0" outline="0">
        <left style="thin">
          <color indexed="64"/>
        </left>
        <right style="thin">
          <color indexed="64"/>
        </right>
        <top/>
        <bottom/>
      </border>
    </dxf>
    <dxf>
      <fill>
        <patternFill patternType="solid">
          <fgColor indexed="64"/>
          <bgColor rgb="FFFFFF99"/>
        </patternFill>
      </fill>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bottom style="thin">
          <color indexed="64"/>
        </bottom>
      </border>
    </dxf>
    <dxf>
      <numFmt numFmtId="3" formatCode="#,##0"/>
      <fill>
        <patternFill patternType="solid">
          <fgColor rgb="FFE7E6E6"/>
          <bgColor theme="9" tint="0.39997558519241921"/>
        </patternFill>
      </fill>
      <border diagonalUp="0" diagonalDown="0" outline="0">
        <left style="thin">
          <color rgb="FF000000"/>
        </left>
        <right style="thin">
          <color rgb="FF000000"/>
        </right>
        <top style="thin">
          <color rgb="FF000000"/>
        </top>
        <bottom style="thin">
          <color rgb="FF000000"/>
        </bottom>
      </border>
    </dxf>
    <dxf>
      <fill>
        <patternFill patternType="solid">
          <fgColor rgb="FFE7E6E6"/>
          <bgColor theme="0"/>
        </patternFill>
      </fill>
      <border diagonalUp="0" diagonalDown="0">
        <left style="thin">
          <color rgb="FF000000"/>
        </left>
        <right style="thin">
          <color rgb="FF000000"/>
        </right>
        <top style="thin">
          <color rgb="FF000000"/>
        </top>
        <bottom style="thin">
          <color rgb="FF000000"/>
        </bottom>
        <vertical/>
        <horizontal/>
      </border>
    </dxf>
    <dxf>
      <numFmt numFmtId="3" formatCode="#,##0"/>
      <fill>
        <patternFill patternType="solid">
          <fgColor rgb="FFE7E6E6"/>
          <bgColor rgb="FFFFFF99"/>
        </patternFill>
      </fill>
      <alignment horizontal="right"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numFmt numFmtId="3" formatCode="#,##0"/>
      <fill>
        <patternFill patternType="solid">
          <fgColor rgb="FFE7E6E6"/>
          <bgColor rgb="FFFFFF99"/>
        </patternFill>
      </fill>
      <border diagonalUp="0" diagonalDown="0">
        <left/>
        <right style="thin">
          <color rgb="FF000000"/>
        </right>
        <top style="thin">
          <color rgb="FF000000"/>
        </top>
        <bottom style="thin">
          <color rgb="FF000000"/>
        </bottom>
        <vertical/>
        <horizontal/>
      </border>
    </dxf>
    <dxf>
      <fill>
        <patternFill patternType="solid">
          <fgColor indexed="64"/>
          <bgColor theme="9" tint="0.39997558519241921"/>
        </patternFill>
      </fill>
      <border diagonalUp="0" diagonalDown="0" outline="0">
        <left style="thin">
          <color indexed="64"/>
        </left>
        <right style="thin">
          <color indexed="64"/>
        </right>
        <top style="thin">
          <color indexed="64"/>
        </top>
        <bottom style="thin">
          <color indexed="64"/>
        </bottom>
      </border>
    </dxf>
    <dxf>
      <fill>
        <patternFill patternType="solid">
          <fgColor indexed="64"/>
          <bgColor rgb="FFFFFF99"/>
        </patternFill>
      </fill>
      <border diagonalUp="0" diagonalDown="0">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border>
    </dxf>
    <dxf>
      <font>
        <b/>
        <i val="0"/>
        <strike val="0"/>
        <condense val="0"/>
        <extend val="0"/>
        <outline val="0"/>
        <shadow val="0"/>
        <u val="none"/>
        <vertAlign val="baseline"/>
        <sz val="11"/>
        <color rgb="FF000000"/>
        <name val="Calibri"/>
        <family val="2"/>
        <scheme val="none"/>
      </font>
      <fill>
        <patternFill patternType="solid">
          <fgColor rgb="FFE7E6E6"/>
          <bgColor rgb="FFE7E6E6"/>
        </patternFill>
      </fill>
      <alignment horizontal="center" vertical="top" textRotation="0" wrapText="1" indent="0" justifyLastLine="0" shrinkToFit="0" readingOrder="0"/>
      <border diagonalUp="0" diagonalDown="0" outline="0">
        <left style="thin">
          <color rgb="FF000000"/>
        </left>
        <right style="thin">
          <color rgb="FF000000"/>
        </right>
        <top/>
        <bottom/>
      </border>
    </dxf>
    <dxf>
      <numFmt numFmtId="3" formatCode="#,##0"/>
    </dxf>
    <dxf>
      <numFmt numFmtId="3" formatCode="#,##0"/>
    </dxf>
    <dxf>
      <numFmt numFmtId="3" formatCode="#,##0"/>
    </dxf>
    <dxf>
      <alignment horizontal="right"/>
    </dxf>
    <dxf>
      <alignment horizontal="right"/>
    </dxf>
    <dxf>
      <numFmt numFmtId="3" formatCode="#,##0"/>
    </dxf>
    <dxf>
      <numFmt numFmtId="3" formatCode="#,##0"/>
    </dxf>
    <dxf>
      <alignment horizontal="right"/>
    </dxf>
    <dxf>
      <alignment horizontal="right"/>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15.xml"/><Relationship Id="rId21" Type="http://schemas.openxmlformats.org/officeDocument/2006/relationships/externalLink" Target="externalLinks/externalLink10.xml"/><Relationship Id="rId34" Type="http://schemas.openxmlformats.org/officeDocument/2006/relationships/pivotCacheDefinition" Target="pivotCache/pivotCacheDefinition3.xml"/><Relationship Id="rId42" Type="http://schemas.openxmlformats.org/officeDocument/2006/relationships/powerPivotData" Target="model/item.data"/><Relationship Id="rId47" Type="http://schemas.openxmlformats.org/officeDocument/2006/relationships/customXml" Target="../customXml/item3.xml"/><Relationship Id="rId50" Type="http://schemas.openxmlformats.org/officeDocument/2006/relationships/customXml" Target="../customXml/item6.xml"/><Relationship Id="rId55" Type="http://schemas.openxmlformats.org/officeDocument/2006/relationships/customXml" Target="../customXml/item11.xml"/><Relationship Id="rId63" Type="http://schemas.openxmlformats.org/officeDocument/2006/relationships/customXml" Target="../customXml/item19.xml"/><Relationship Id="rId68" Type="http://schemas.openxmlformats.org/officeDocument/2006/relationships/customXml" Target="../customXml/item2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5.xml"/><Relationship Id="rId29" Type="http://schemas.openxmlformats.org/officeDocument/2006/relationships/externalLink" Target="externalLinks/externalLink18.xml"/><Relationship Id="rId11" Type="http://schemas.openxmlformats.org/officeDocument/2006/relationships/worksheet" Target="worksheets/sheet11.xml"/><Relationship Id="rId24" Type="http://schemas.openxmlformats.org/officeDocument/2006/relationships/externalLink" Target="externalLinks/externalLink13.xml"/><Relationship Id="rId32" Type="http://schemas.openxmlformats.org/officeDocument/2006/relationships/pivotCacheDefinition" Target="pivotCache/pivotCacheDefinition1.xml"/><Relationship Id="rId37" Type="http://schemas.microsoft.com/office/2007/relationships/slicerCache" Target="slicerCaches/slicerCache2.xml"/><Relationship Id="rId40" Type="http://schemas.openxmlformats.org/officeDocument/2006/relationships/styles" Target="styles.xml"/><Relationship Id="rId45" Type="http://schemas.openxmlformats.org/officeDocument/2006/relationships/customXml" Target="../customXml/item1.xml"/><Relationship Id="rId53" Type="http://schemas.openxmlformats.org/officeDocument/2006/relationships/customXml" Target="../customXml/item9.xml"/><Relationship Id="rId58" Type="http://schemas.openxmlformats.org/officeDocument/2006/relationships/customXml" Target="../customXml/item14.xml"/><Relationship Id="rId66" Type="http://schemas.openxmlformats.org/officeDocument/2006/relationships/customXml" Target="../customXml/item22.xml"/><Relationship Id="rId5" Type="http://schemas.openxmlformats.org/officeDocument/2006/relationships/worksheet" Target="worksheets/sheet5.xml"/><Relationship Id="rId61" Type="http://schemas.openxmlformats.org/officeDocument/2006/relationships/customXml" Target="../customXml/item17.xml"/><Relationship Id="rId19" Type="http://schemas.openxmlformats.org/officeDocument/2006/relationships/externalLink" Target="externalLinks/externalLink8.xml"/><Relationship Id="rId14" Type="http://schemas.openxmlformats.org/officeDocument/2006/relationships/externalLink" Target="externalLinks/externalLink3.xml"/><Relationship Id="rId22" Type="http://schemas.openxmlformats.org/officeDocument/2006/relationships/externalLink" Target="externalLinks/externalLink11.xml"/><Relationship Id="rId27" Type="http://schemas.openxmlformats.org/officeDocument/2006/relationships/externalLink" Target="externalLinks/externalLink16.xml"/><Relationship Id="rId30" Type="http://schemas.openxmlformats.org/officeDocument/2006/relationships/externalLink" Target="externalLinks/externalLink19.xml"/><Relationship Id="rId35" Type="http://schemas.openxmlformats.org/officeDocument/2006/relationships/pivotCacheDefinition" Target="pivotCache/pivotCacheDefinition4.xml"/><Relationship Id="rId43" Type="http://schemas.microsoft.com/office/2017/10/relationships/person" Target="persons/person.xml"/><Relationship Id="rId48" Type="http://schemas.openxmlformats.org/officeDocument/2006/relationships/customXml" Target="../customXml/item4.xml"/><Relationship Id="rId56" Type="http://schemas.openxmlformats.org/officeDocument/2006/relationships/customXml" Target="../customXml/item12.xml"/><Relationship Id="rId64" Type="http://schemas.openxmlformats.org/officeDocument/2006/relationships/customXml" Target="../customXml/item20.xml"/><Relationship Id="rId8" Type="http://schemas.openxmlformats.org/officeDocument/2006/relationships/worksheet" Target="worksheets/sheet8.xml"/><Relationship Id="rId51" Type="http://schemas.openxmlformats.org/officeDocument/2006/relationships/customXml" Target="../customXml/item7.xml"/><Relationship Id="rId3" Type="http://schemas.openxmlformats.org/officeDocument/2006/relationships/worksheet" Target="worksheets/sheet3.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5" Type="http://schemas.openxmlformats.org/officeDocument/2006/relationships/externalLink" Target="externalLinks/externalLink14.xml"/><Relationship Id="rId33" Type="http://schemas.openxmlformats.org/officeDocument/2006/relationships/pivotCacheDefinition" Target="pivotCache/pivotCacheDefinition2.xml"/><Relationship Id="rId38" Type="http://schemas.openxmlformats.org/officeDocument/2006/relationships/theme" Target="theme/theme1.xml"/><Relationship Id="rId46" Type="http://schemas.openxmlformats.org/officeDocument/2006/relationships/customXml" Target="../customXml/item2.xml"/><Relationship Id="rId59" Type="http://schemas.openxmlformats.org/officeDocument/2006/relationships/customXml" Target="../customXml/item15.xml"/><Relationship Id="rId67" Type="http://schemas.openxmlformats.org/officeDocument/2006/relationships/customXml" Target="../customXml/item23.xml"/><Relationship Id="rId20" Type="http://schemas.openxmlformats.org/officeDocument/2006/relationships/externalLink" Target="externalLinks/externalLink9.xml"/><Relationship Id="rId41" Type="http://schemas.openxmlformats.org/officeDocument/2006/relationships/sharedStrings" Target="sharedStrings.xml"/><Relationship Id="rId54" Type="http://schemas.openxmlformats.org/officeDocument/2006/relationships/customXml" Target="../customXml/item10.xml"/><Relationship Id="rId62" Type="http://schemas.openxmlformats.org/officeDocument/2006/relationships/customXml" Target="../customXml/item18.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4.xml"/><Relationship Id="rId23" Type="http://schemas.openxmlformats.org/officeDocument/2006/relationships/externalLink" Target="externalLinks/externalLink12.xml"/><Relationship Id="rId28" Type="http://schemas.openxmlformats.org/officeDocument/2006/relationships/externalLink" Target="externalLinks/externalLink17.xml"/><Relationship Id="rId36" Type="http://schemas.microsoft.com/office/2007/relationships/slicerCache" Target="slicerCaches/slicerCache1.xml"/><Relationship Id="rId49" Type="http://schemas.openxmlformats.org/officeDocument/2006/relationships/customXml" Target="../customXml/item5.xml"/><Relationship Id="rId57" Type="http://schemas.openxmlformats.org/officeDocument/2006/relationships/customXml" Target="../customXml/item13.xml"/><Relationship Id="rId10" Type="http://schemas.openxmlformats.org/officeDocument/2006/relationships/worksheet" Target="worksheets/sheet10.xml"/><Relationship Id="rId31" Type="http://schemas.openxmlformats.org/officeDocument/2006/relationships/externalLink" Target="externalLinks/externalLink20.xml"/><Relationship Id="rId44" Type="http://schemas.openxmlformats.org/officeDocument/2006/relationships/calcChain" Target="calcChain.xml"/><Relationship Id="rId52" Type="http://schemas.openxmlformats.org/officeDocument/2006/relationships/customXml" Target="../customXml/item8.xml"/><Relationship Id="rId60" Type="http://schemas.openxmlformats.org/officeDocument/2006/relationships/customXml" Target="../customXml/item16.xml"/><Relationship Id="rId65" Type="http://schemas.openxmlformats.org/officeDocument/2006/relationships/customXml" Target="../customXml/item2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39" Type="http://schemas.openxmlformats.org/officeDocument/2006/relationships/connections" Target="connection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[Local Authority Electricity Forecast Tool  - Jan23 (2).xlsx]O_Summary!PivotTable2</c:name>
    <c:fmtId val="1"/>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stacked"/>
        <c:varyColors val="0"/>
        <c:ser>
          <c:idx val="0"/>
          <c:order val="0"/>
          <c:tx>
            <c:strRef>
              <c:f>O_Summary!$C$58:$C$59</c:f>
              <c:strCache>
                <c:ptCount val="1"/>
                <c:pt idx="0">
                  <c:v>(blank)</c:v>
                </c:pt>
              </c:strCache>
            </c:strRef>
          </c:tx>
          <c:spPr>
            <a:solidFill>
              <a:schemeClr val="accent1"/>
            </a:solidFill>
            <a:ln>
              <a:noFill/>
            </a:ln>
            <a:effectLst/>
          </c:spPr>
          <c:invertIfNegative val="0"/>
          <c:cat>
            <c:strRef>
              <c:f>O_Summary!$B$60:$B$64</c:f>
              <c:strCache>
                <c:ptCount val="5"/>
                <c:pt idx="0">
                  <c:v>2024 </c:v>
                </c:pt>
                <c:pt idx="1">
                  <c:v>2025 </c:v>
                </c:pt>
                <c:pt idx="2">
                  <c:v>2026 </c:v>
                </c:pt>
                <c:pt idx="3">
                  <c:v>2027 </c:v>
                </c:pt>
                <c:pt idx="4">
                  <c:v>2028 </c:v>
                </c:pt>
              </c:strCache>
            </c:strRef>
          </c:cat>
          <c:val>
            <c:numRef>
              <c:f>O_Summary!$C$60:$C$64</c:f>
              <c:numCache>
                <c:formatCode>#,##0</c:formatCode>
                <c:ptCount val="5"/>
              </c:numCache>
            </c:numRef>
          </c:val>
          <c:extLst>
            <c:ext xmlns:c16="http://schemas.microsoft.com/office/drawing/2014/chart" uri="{C3380CC4-5D6E-409C-BE32-E72D297353CC}">
              <c16:uniqueId val="{0000000C-B2BD-4FD5-BA65-21BCC636AD3E}"/>
            </c:ext>
          </c:extLst>
        </c:ser>
        <c:ser>
          <c:idx val="1"/>
          <c:order val="1"/>
          <c:tx>
            <c:strRef>
              <c:f>O_Summary!$D$58:$D$59</c:f>
              <c:strCache>
                <c:ptCount val="1"/>
                <c:pt idx="0">
                  <c:v>blue</c:v>
                </c:pt>
              </c:strCache>
            </c:strRef>
          </c:tx>
          <c:spPr>
            <a:solidFill>
              <a:schemeClr val="accent2"/>
            </a:solidFill>
            <a:ln>
              <a:noFill/>
            </a:ln>
            <a:effectLst/>
          </c:spPr>
          <c:invertIfNegative val="0"/>
          <c:cat>
            <c:strRef>
              <c:f>O_Summary!$B$60:$B$64</c:f>
              <c:strCache>
                <c:ptCount val="5"/>
                <c:pt idx="0">
                  <c:v>2024 </c:v>
                </c:pt>
                <c:pt idx="1">
                  <c:v>2025 </c:v>
                </c:pt>
                <c:pt idx="2">
                  <c:v>2026 </c:v>
                </c:pt>
                <c:pt idx="3">
                  <c:v>2027 </c:v>
                </c:pt>
                <c:pt idx="4">
                  <c:v>2028 </c:v>
                </c:pt>
              </c:strCache>
            </c:strRef>
          </c:cat>
          <c:val>
            <c:numRef>
              <c:f>O_Summary!$D$60:$D$64</c:f>
              <c:numCache>
                <c:formatCode>#,##0</c:formatCode>
                <c:ptCount val="5"/>
                <c:pt idx="0">
                  <c:v>100</c:v>
                </c:pt>
                <c:pt idx="1">
                  <c:v>1000</c:v>
                </c:pt>
                <c:pt idx="2">
                  <c:v>1000</c:v>
                </c:pt>
                <c:pt idx="3">
                  <c:v>1500</c:v>
                </c:pt>
                <c:pt idx="4">
                  <c:v>1500</c:v>
                </c:pt>
              </c:numCache>
            </c:numRef>
          </c:val>
          <c:extLst>
            <c:ext xmlns:c16="http://schemas.microsoft.com/office/drawing/2014/chart" uri="{C3380CC4-5D6E-409C-BE32-E72D297353CC}">
              <c16:uniqueId val="{0000000D-B2BD-4FD5-BA65-21BCC636AD3E}"/>
            </c:ext>
          </c:extLst>
        </c:ser>
        <c:ser>
          <c:idx val="2"/>
          <c:order val="2"/>
          <c:tx>
            <c:strRef>
              <c:f>O_Summary!$E$58:$E$59</c:f>
              <c:strCache>
                <c:ptCount val="1"/>
                <c:pt idx="0">
                  <c:v>arrow</c:v>
                </c:pt>
              </c:strCache>
            </c:strRef>
          </c:tx>
          <c:spPr>
            <a:solidFill>
              <a:schemeClr val="accent3"/>
            </a:solidFill>
            <a:ln>
              <a:noFill/>
            </a:ln>
            <a:effectLst/>
          </c:spPr>
          <c:invertIfNegative val="0"/>
          <c:cat>
            <c:strRef>
              <c:f>O_Summary!$B$60:$B$64</c:f>
              <c:strCache>
                <c:ptCount val="5"/>
                <c:pt idx="0">
                  <c:v>2024 </c:v>
                </c:pt>
                <c:pt idx="1">
                  <c:v>2025 </c:v>
                </c:pt>
                <c:pt idx="2">
                  <c:v>2026 </c:v>
                </c:pt>
                <c:pt idx="3">
                  <c:v>2027 </c:v>
                </c:pt>
                <c:pt idx="4">
                  <c:v>2028 </c:v>
                </c:pt>
              </c:strCache>
            </c:strRef>
          </c:cat>
          <c:val>
            <c:numRef>
              <c:f>O_Summary!$E$60:$E$64</c:f>
              <c:numCache>
                <c:formatCode>#,##0</c:formatCode>
                <c:ptCount val="5"/>
                <c:pt idx="0">
                  <c:v>100</c:v>
                </c:pt>
                <c:pt idx="1">
                  <c:v>1000</c:v>
                </c:pt>
                <c:pt idx="2">
                  <c:v>500</c:v>
                </c:pt>
                <c:pt idx="3">
                  <c:v>1500</c:v>
                </c:pt>
                <c:pt idx="4">
                  <c:v>1500</c:v>
                </c:pt>
              </c:numCache>
            </c:numRef>
          </c:val>
          <c:extLst>
            <c:ext xmlns:c16="http://schemas.microsoft.com/office/drawing/2014/chart" uri="{C3380CC4-5D6E-409C-BE32-E72D297353CC}">
              <c16:uniqueId val="{0000000E-B2BD-4FD5-BA65-21BCC636AD3E}"/>
            </c:ext>
          </c:extLst>
        </c:ser>
        <c:ser>
          <c:idx val="3"/>
          <c:order val="3"/>
          <c:tx>
            <c:strRef>
              <c:f>O_Summary!$F$58:$F$59</c:f>
              <c:strCache>
                <c:ptCount val="1"/>
                <c:pt idx="0">
                  <c:v>waterway</c:v>
                </c:pt>
              </c:strCache>
            </c:strRef>
          </c:tx>
          <c:spPr>
            <a:solidFill>
              <a:schemeClr val="accent4"/>
            </a:solidFill>
            <a:ln>
              <a:noFill/>
            </a:ln>
            <a:effectLst/>
          </c:spPr>
          <c:invertIfNegative val="0"/>
          <c:cat>
            <c:strRef>
              <c:f>O_Summary!$B$60:$B$64</c:f>
              <c:strCache>
                <c:ptCount val="5"/>
                <c:pt idx="0">
                  <c:v>2024 </c:v>
                </c:pt>
                <c:pt idx="1">
                  <c:v>2025 </c:v>
                </c:pt>
                <c:pt idx="2">
                  <c:v>2026 </c:v>
                </c:pt>
                <c:pt idx="3">
                  <c:v>2027 </c:v>
                </c:pt>
                <c:pt idx="4">
                  <c:v>2028 </c:v>
                </c:pt>
              </c:strCache>
            </c:strRef>
          </c:cat>
          <c:val>
            <c:numRef>
              <c:f>O_Summary!$F$60:$F$64</c:f>
              <c:numCache>
                <c:formatCode>#,##0</c:formatCode>
                <c:ptCount val="5"/>
                <c:pt idx="0">
                  <c:v>200</c:v>
                </c:pt>
                <c:pt idx="1">
                  <c:v>300</c:v>
                </c:pt>
                <c:pt idx="2">
                  <c:v>400</c:v>
                </c:pt>
                <c:pt idx="3">
                  <c:v>500</c:v>
                </c:pt>
                <c:pt idx="4">
                  <c:v>700</c:v>
                </c:pt>
              </c:numCache>
            </c:numRef>
          </c:val>
          <c:extLst>
            <c:ext xmlns:c16="http://schemas.microsoft.com/office/drawing/2014/chart" uri="{C3380CC4-5D6E-409C-BE32-E72D297353CC}">
              <c16:uniqueId val="{0000000F-B2BD-4FD5-BA65-21BCC636AD3E}"/>
            </c:ext>
          </c:extLst>
        </c:ser>
        <c:dLbls>
          <c:showLegendKey val="0"/>
          <c:showVal val="0"/>
          <c:showCatName val="0"/>
          <c:showSerName val="0"/>
          <c:showPercent val="0"/>
          <c:showBubbleSize val="0"/>
        </c:dLbls>
        <c:gapWidth val="150"/>
        <c:overlap val="100"/>
        <c:axId val="691759584"/>
        <c:axId val="691761664"/>
      </c:barChart>
      <c:catAx>
        <c:axId val="691759584"/>
        <c:scaling>
          <c:orientation val="minMax"/>
        </c:scaling>
        <c:delete val="0"/>
        <c:axPos val="b"/>
        <c:numFmt formatCode="General" sourceLinked="1"/>
        <c:majorTickMark val="out"/>
        <c:minorTickMark val="none"/>
        <c:tickLblPos val="nextTo"/>
        <c:spPr>
          <a:noFill/>
          <a:ln w="9525" cap="flat" cmpd="sng" algn="ctr">
            <a:solidFill>
              <a:schemeClr val="accent1">
                <a:lumMod val="7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691761664"/>
        <c:crosses val="autoZero"/>
        <c:auto val="1"/>
        <c:lblAlgn val="ctr"/>
        <c:lblOffset val="100"/>
        <c:noMultiLvlLbl val="0"/>
      </c:catAx>
      <c:valAx>
        <c:axId val="691761664"/>
        <c:scaling>
          <c:orientation val="minMax"/>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Electricity Generated (KWh)</a:t>
                </a:r>
              </a:p>
            </c:rich>
          </c:tx>
          <c:layout>
            <c:manualLayout>
              <c:xMode val="edge"/>
              <c:yMode val="edge"/>
              <c:x val="2.5869037995149554E-2"/>
              <c:y val="0.1481574803149606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69175958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Energy usage by</a:t>
            </a:r>
            <a:r>
              <a:rPr lang="en-GB" baseline="0"/>
              <a:t> category</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Electricity usage</c:v>
          </c:tx>
          <c:spPr>
            <a:solidFill>
              <a:schemeClr val="accent1"/>
            </a:solidFill>
            <a:ln>
              <a:noFill/>
            </a:ln>
            <a:effectLst/>
          </c:spPr>
          <c:invertIfNegative val="0"/>
          <c:cat>
            <c:numRef>
              <c:f>O_Summary!$G$34:$L$34</c:f>
              <c:numCache>
                <c:formatCode>General</c:formatCode>
                <c:ptCount val="6"/>
                <c:pt idx="0">
                  <c:v>2023</c:v>
                </c:pt>
                <c:pt idx="1">
                  <c:v>2024</c:v>
                </c:pt>
                <c:pt idx="2">
                  <c:v>2025</c:v>
                </c:pt>
                <c:pt idx="3">
                  <c:v>2026</c:v>
                </c:pt>
                <c:pt idx="4">
                  <c:v>2027</c:v>
                </c:pt>
                <c:pt idx="5">
                  <c:v>2028</c:v>
                </c:pt>
              </c:numCache>
              <c:extLst/>
            </c:numRef>
          </c:cat>
          <c:val>
            <c:numRef>
              <c:f>O_Summary!$G$41:$L$41</c:f>
              <c:numCache>
                <c:formatCode>#,##0</c:formatCode>
                <c:ptCount val="6"/>
                <c:pt idx="0">
                  <c:v>3000</c:v>
                </c:pt>
                <c:pt idx="1">
                  <c:v>3083</c:v>
                </c:pt>
                <c:pt idx="2">
                  <c:v>3066.66</c:v>
                </c:pt>
                <c:pt idx="3">
                  <c:v>2965.9931999999999</c:v>
                </c:pt>
                <c:pt idx="4">
                  <c:v>2821.3130639999999</c:v>
                </c:pt>
                <c:pt idx="5">
                  <c:v>2589.7393252799998</c:v>
                </c:pt>
              </c:numCache>
              <c:extLst/>
            </c:numRef>
          </c:val>
          <c:extLst>
            <c:ext xmlns:c16="http://schemas.microsoft.com/office/drawing/2014/chart" uri="{C3380CC4-5D6E-409C-BE32-E72D297353CC}">
              <c16:uniqueId val="{00000000-B236-4B69-A609-41EB75126042}"/>
            </c:ext>
          </c:extLst>
        </c:ser>
        <c:dLbls>
          <c:showLegendKey val="0"/>
          <c:showVal val="0"/>
          <c:showCatName val="0"/>
          <c:showSerName val="0"/>
          <c:showPercent val="0"/>
          <c:showBubbleSize val="0"/>
        </c:dLbls>
        <c:gapWidth val="100"/>
        <c:overlap val="100"/>
        <c:axId val="1858358912"/>
        <c:axId val="1858361408"/>
        <c:extLst>
          <c:ext xmlns:c15="http://schemas.microsoft.com/office/drawing/2012/chart" uri="{02D57815-91ED-43cb-92C2-25804820EDAC}">
            <c15:filteredBarSeries>
              <c15:ser>
                <c:idx val="1"/>
                <c:order val="1"/>
                <c:tx>
                  <c:v>Year</c:v>
                </c:tx>
                <c:spPr>
                  <a:solidFill>
                    <a:schemeClr val="accent2"/>
                  </a:solidFill>
                  <a:ln>
                    <a:noFill/>
                  </a:ln>
                  <a:effectLst/>
                </c:spPr>
                <c:invertIfNegative val="0"/>
                <c:cat>
                  <c:numRef>
                    <c:extLst>
                      <c:ext uri="{02D57815-91ED-43cb-92C2-25804820EDAC}">
                        <c15:formulaRef>
                          <c15:sqref>O_Summary!$G$34:$L$34</c15:sqref>
                        </c15:formulaRef>
                      </c:ext>
                    </c:extLst>
                    <c:numCache>
                      <c:formatCode>General</c:formatCode>
                      <c:ptCount val="6"/>
                      <c:pt idx="0">
                        <c:v>2023</c:v>
                      </c:pt>
                      <c:pt idx="1">
                        <c:v>2024</c:v>
                      </c:pt>
                      <c:pt idx="2">
                        <c:v>2025</c:v>
                      </c:pt>
                      <c:pt idx="3">
                        <c:v>2026</c:v>
                      </c:pt>
                      <c:pt idx="4">
                        <c:v>2027</c:v>
                      </c:pt>
                      <c:pt idx="5">
                        <c:v>2028</c:v>
                      </c:pt>
                    </c:numCache>
                  </c:numRef>
                </c:cat>
                <c:val>
                  <c:numRef>
                    <c:extLst>
                      <c:ext uri="{02D57815-91ED-43cb-92C2-25804820EDAC}">
                        <c15:formulaRef>
                          <c15:sqref>O_Summary!$G$34:$L$34</c15:sqref>
                        </c15:formulaRef>
                      </c:ext>
                    </c:extLst>
                    <c:numCache>
                      <c:formatCode>General</c:formatCode>
                      <c:ptCount val="6"/>
                      <c:pt idx="0">
                        <c:v>2023</c:v>
                      </c:pt>
                      <c:pt idx="1">
                        <c:v>2024</c:v>
                      </c:pt>
                      <c:pt idx="2">
                        <c:v>2025</c:v>
                      </c:pt>
                      <c:pt idx="3">
                        <c:v>2026</c:v>
                      </c:pt>
                      <c:pt idx="4">
                        <c:v>2027</c:v>
                      </c:pt>
                      <c:pt idx="5">
                        <c:v>2028</c:v>
                      </c:pt>
                    </c:numCache>
                  </c:numRef>
                </c:val>
                <c:extLst>
                  <c:ext xmlns:c16="http://schemas.microsoft.com/office/drawing/2014/chart" uri="{C3380CC4-5D6E-409C-BE32-E72D297353CC}">
                    <c16:uniqueId val="{00000001-B236-4B69-A609-41EB75126042}"/>
                  </c:ext>
                </c:extLst>
              </c15:ser>
            </c15:filteredBarSeries>
            <c15:filteredBarSeries>
              <c15:ser>
                <c:idx val="2"/>
                <c:order val="2"/>
                <c:spPr>
                  <a:solidFill>
                    <a:schemeClr val="accent3"/>
                  </a:solidFill>
                  <a:ln>
                    <a:noFill/>
                  </a:ln>
                  <a:effectLst/>
                </c:spPr>
                <c:invertIfNegative val="0"/>
                <c:cat>
                  <c:numRef>
                    <c:extLst xmlns:c15="http://schemas.microsoft.com/office/drawing/2012/chart">
                      <c:ext xmlns:c15="http://schemas.microsoft.com/office/drawing/2012/chart" uri="{02D57815-91ED-43cb-92C2-25804820EDAC}">
                        <c15:formulaRef>
                          <c15:sqref>O_Summary!$G$34:$L$34</c15:sqref>
                        </c15:formulaRef>
                      </c:ext>
                    </c:extLst>
                    <c:numCache>
                      <c:formatCode>General</c:formatCode>
                      <c:ptCount val="6"/>
                      <c:pt idx="0">
                        <c:v>2023</c:v>
                      </c:pt>
                      <c:pt idx="1">
                        <c:v>2024</c:v>
                      </c:pt>
                      <c:pt idx="2">
                        <c:v>2025</c:v>
                      </c:pt>
                      <c:pt idx="3">
                        <c:v>2026</c:v>
                      </c:pt>
                      <c:pt idx="4">
                        <c:v>2027</c:v>
                      </c:pt>
                      <c:pt idx="5">
                        <c:v>2028</c:v>
                      </c:pt>
                    </c:numCache>
                  </c:numRef>
                </c:cat>
                <c:val>
                  <c:numRef>
                    <c:extLst xmlns:c15="http://schemas.microsoft.com/office/drawing/2012/chart">
                      <c:ext xmlns:c15="http://schemas.microsoft.com/office/drawing/2012/chart" uri="{02D57815-91ED-43cb-92C2-25804820EDAC}">
                        <c15:formulaRef>
                          <c15:sqref>O_Summary!$I$34:$I$41</c15:sqref>
                        </c15:formulaRef>
                      </c:ext>
                    </c:extLst>
                    <c:numCache>
                      <c:formatCode>General</c:formatCode>
                      <c:ptCount val="8"/>
                      <c:pt idx="0">
                        <c:v>2025</c:v>
                      </c:pt>
                      <c:pt idx="2" formatCode="#,##0">
                        <c:v>3083</c:v>
                      </c:pt>
                      <c:pt idx="4" formatCode="#,##0_ ;[Red]\-#,##0\ ">
                        <c:v>61.660000000000004</c:v>
                      </c:pt>
                      <c:pt idx="5" formatCode="#,##0_ ;[Red]\-#,##0\ ">
                        <c:v>0</c:v>
                      </c:pt>
                      <c:pt idx="6" formatCode="#,##0_ ;[Red]\-#,##0\ ">
                        <c:v>-78</c:v>
                      </c:pt>
                      <c:pt idx="7" formatCode="#,##0">
                        <c:v>3066.66</c:v>
                      </c:pt>
                    </c:numCache>
                  </c:numRef>
                </c:val>
                <c:extLst xmlns:c15="http://schemas.microsoft.com/office/drawing/2012/chart">
                  <c:ext xmlns:c16="http://schemas.microsoft.com/office/drawing/2014/chart" uri="{C3380CC4-5D6E-409C-BE32-E72D297353CC}">
                    <c16:uniqueId val="{00000002-B236-4B69-A609-41EB75126042}"/>
                  </c:ext>
                </c:extLst>
              </c15:ser>
            </c15:filteredBarSeries>
            <c15:filteredBarSeries>
              <c15:ser>
                <c:idx val="3"/>
                <c:order val="3"/>
                <c:spPr>
                  <a:solidFill>
                    <a:schemeClr val="accent4"/>
                  </a:solidFill>
                  <a:ln>
                    <a:noFill/>
                  </a:ln>
                  <a:effectLst/>
                </c:spPr>
                <c:invertIfNegative val="0"/>
                <c:cat>
                  <c:numRef>
                    <c:extLst xmlns:c15="http://schemas.microsoft.com/office/drawing/2012/chart">
                      <c:ext xmlns:c15="http://schemas.microsoft.com/office/drawing/2012/chart" uri="{02D57815-91ED-43cb-92C2-25804820EDAC}">
                        <c15:formulaRef>
                          <c15:sqref>O_Summary!$G$34:$L$34</c15:sqref>
                        </c15:formulaRef>
                      </c:ext>
                    </c:extLst>
                    <c:numCache>
                      <c:formatCode>General</c:formatCode>
                      <c:ptCount val="6"/>
                      <c:pt idx="0">
                        <c:v>2023</c:v>
                      </c:pt>
                      <c:pt idx="1">
                        <c:v>2024</c:v>
                      </c:pt>
                      <c:pt idx="2">
                        <c:v>2025</c:v>
                      </c:pt>
                      <c:pt idx="3">
                        <c:v>2026</c:v>
                      </c:pt>
                      <c:pt idx="4">
                        <c:v>2027</c:v>
                      </c:pt>
                      <c:pt idx="5">
                        <c:v>2028</c:v>
                      </c:pt>
                    </c:numCache>
                  </c:numRef>
                </c:cat>
                <c:val>
                  <c:numRef>
                    <c:extLst xmlns:c15="http://schemas.microsoft.com/office/drawing/2012/chart">
                      <c:ext xmlns:c15="http://schemas.microsoft.com/office/drawing/2012/chart" uri="{02D57815-91ED-43cb-92C2-25804820EDAC}">
                        <c15:formulaRef>
                          <c15:sqref>O_Summary!$J$34:$J$41</c15:sqref>
                        </c15:formulaRef>
                      </c:ext>
                    </c:extLst>
                    <c:numCache>
                      <c:formatCode>General</c:formatCode>
                      <c:ptCount val="8"/>
                      <c:pt idx="0">
                        <c:v>2026</c:v>
                      </c:pt>
                      <c:pt idx="2" formatCode="#,##0">
                        <c:v>3066.66</c:v>
                      </c:pt>
                      <c:pt idx="4" formatCode="#,##0_ ;[Red]\-#,##0\ ">
                        <c:v>61.333199999999998</c:v>
                      </c:pt>
                      <c:pt idx="5" formatCode="#,##0_ ;[Red]\-#,##0\ ">
                        <c:v>0</c:v>
                      </c:pt>
                      <c:pt idx="6" formatCode="#,##0_ ;[Red]\-#,##0\ ">
                        <c:v>-162</c:v>
                      </c:pt>
                      <c:pt idx="7" formatCode="#,##0">
                        <c:v>2965.9931999999999</c:v>
                      </c:pt>
                    </c:numCache>
                  </c:numRef>
                </c:val>
                <c:extLst xmlns:c15="http://schemas.microsoft.com/office/drawing/2012/chart">
                  <c:ext xmlns:c16="http://schemas.microsoft.com/office/drawing/2014/chart" uri="{C3380CC4-5D6E-409C-BE32-E72D297353CC}">
                    <c16:uniqueId val="{00000003-B236-4B69-A609-41EB75126042}"/>
                  </c:ext>
                </c:extLst>
              </c15:ser>
            </c15:filteredBarSeries>
            <c15:filteredBarSeries>
              <c15:ser>
                <c:idx val="4"/>
                <c:order val="4"/>
                <c:spPr>
                  <a:solidFill>
                    <a:schemeClr val="accent5"/>
                  </a:solidFill>
                  <a:ln>
                    <a:noFill/>
                  </a:ln>
                  <a:effectLst/>
                </c:spPr>
                <c:invertIfNegative val="0"/>
                <c:cat>
                  <c:numRef>
                    <c:extLst xmlns:c15="http://schemas.microsoft.com/office/drawing/2012/chart">
                      <c:ext xmlns:c15="http://schemas.microsoft.com/office/drawing/2012/chart" uri="{02D57815-91ED-43cb-92C2-25804820EDAC}">
                        <c15:formulaRef>
                          <c15:sqref>O_Summary!$G$34:$L$34</c15:sqref>
                        </c15:formulaRef>
                      </c:ext>
                    </c:extLst>
                    <c:numCache>
                      <c:formatCode>General</c:formatCode>
                      <c:ptCount val="6"/>
                      <c:pt idx="0">
                        <c:v>2023</c:v>
                      </c:pt>
                      <c:pt idx="1">
                        <c:v>2024</c:v>
                      </c:pt>
                      <c:pt idx="2">
                        <c:v>2025</c:v>
                      </c:pt>
                      <c:pt idx="3">
                        <c:v>2026</c:v>
                      </c:pt>
                      <c:pt idx="4">
                        <c:v>2027</c:v>
                      </c:pt>
                      <c:pt idx="5">
                        <c:v>2028</c:v>
                      </c:pt>
                    </c:numCache>
                  </c:numRef>
                </c:cat>
                <c:val>
                  <c:numRef>
                    <c:extLst xmlns:c15="http://schemas.microsoft.com/office/drawing/2012/chart">
                      <c:ext xmlns:c15="http://schemas.microsoft.com/office/drawing/2012/chart" uri="{02D57815-91ED-43cb-92C2-25804820EDAC}">
                        <c15:formulaRef>
                          <c15:sqref>O_Summary!$K$34:$K$41</c15:sqref>
                        </c15:formulaRef>
                      </c:ext>
                    </c:extLst>
                    <c:numCache>
                      <c:formatCode>General</c:formatCode>
                      <c:ptCount val="8"/>
                      <c:pt idx="0">
                        <c:v>2027</c:v>
                      </c:pt>
                      <c:pt idx="2" formatCode="#,##0">
                        <c:v>2965.9931999999999</c:v>
                      </c:pt>
                      <c:pt idx="4" formatCode="#,##0_ ;[Red]\-#,##0\ ">
                        <c:v>59.319863999999995</c:v>
                      </c:pt>
                      <c:pt idx="5" formatCode="#,##0_ ;[Red]\-#,##0\ ">
                        <c:v>0</c:v>
                      </c:pt>
                      <c:pt idx="6" formatCode="#,##0_ ;[Red]\-#,##0\ ">
                        <c:v>-204</c:v>
                      </c:pt>
                      <c:pt idx="7" formatCode="#,##0">
                        <c:v>2821.3130639999999</c:v>
                      </c:pt>
                    </c:numCache>
                  </c:numRef>
                </c:val>
                <c:extLst xmlns:c15="http://schemas.microsoft.com/office/drawing/2012/chart">
                  <c:ext xmlns:c16="http://schemas.microsoft.com/office/drawing/2014/chart" uri="{C3380CC4-5D6E-409C-BE32-E72D297353CC}">
                    <c16:uniqueId val="{00000004-B236-4B69-A609-41EB75126042}"/>
                  </c:ext>
                </c:extLst>
              </c15:ser>
            </c15:filteredBarSeries>
            <c15:filteredBarSeries>
              <c15:ser>
                <c:idx val="5"/>
                <c:order val="5"/>
                <c:spPr>
                  <a:solidFill>
                    <a:schemeClr val="accent6"/>
                  </a:solidFill>
                  <a:ln>
                    <a:noFill/>
                  </a:ln>
                  <a:effectLst/>
                </c:spPr>
                <c:invertIfNegative val="0"/>
                <c:cat>
                  <c:numRef>
                    <c:extLst xmlns:c15="http://schemas.microsoft.com/office/drawing/2012/chart">
                      <c:ext xmlns:c15="http://schemas.microsoft.com/office/drawing/2012/chart" uri="{02D57815-91ED-43cb-92C2-25804820EDAC}">
                        <c15:formulaRef>
                          <c15:sqref>O_Summary!$G$34:$L$34</c15:sqref>
                        </c15:formulaRef>
                      </c:ext>
                    </c:extLst>
                    <c:numCache>
                      <c:formatCode>General</c:formatCode>
                      <c:ptCount val="6"/>
                      <c:pt idx="0">
                        <c:v>2023</c:v>
                      </c:pt>
                      <c:pt idx="1">
                        <c:v>2024</c:v>
                      </c:pt>
                      <c:pt idx="2">
                        <c:v>2025</c:v>
                      </c:pt>
                      <c:pt idx="3">
                        <c:v>2026</c:v>
                      </c:pt>
                      <c:pt idx="4">
                        <c:v>2027</c:v>
                      </c:pt>
                      <c:pt idx="5">
                        <c:v>2028</c:v>
                      </c:pt>
                    </c:numCache>
                  </c:numRef>
                </c:cat>
                <c:val>
                  <c:numRef>
                    <c:extLst xmlns:c15="http://schemas.microsoft.com/office/drawing/2012/chart">
                      <c:ext xmlns:c15="http://schemas.microsoft.com/office/drawing/2012/chart" uri="{02D57815-91ED-43cb-92C2-25804820EDAC}">
                        <c15:formulaRef>
                          <c15:sqref>O_Summary!$L$34:$L$41</c15:sqref>
                        </c15:formulaRef>
                      </c:ext>
                    </c:extLst>
                    <c:numCache>
                      <c:formatCode>General</c:formatCode>
                      <c:ptCount val="8"/>
                      <c:pt idx="0">
                        <c:v>2028</c:v>
                      </c:pt>
                      <c:pt idx="2" formatCode="#,##0">
                        <c:v>2821.3130639999999</c:v>
                      </c:pt>
                      <c:pt idx="4" formatCode="#,##0_ ;[Red]\-#,##0\ ">
                        <c:v>56.426261279999999</c:v>
                      </c:pt>
                      <c:pt idx="5" formatCode="#,##0_ ;[Red]\-#,##0\ ">
                        <c:v>0</c:v>
                      </c:pt>
                      <c:pt idx="6" formatCode="#,##0_ ;[Red]\-#,##0\ ">
                        <c:v>-288</c:v>
                      </c:pt>
                      <c:pt idx="7" formatCode="#,##0">
                        <c:v>2589.7393252799998</c:v>
                      </c:pt>
                    </c:numCache>
                  </c:numRef>
                </c:val>
                <c:extLst xmlns:c15="http://schemas.microsoft.com/office/drawing/2012/chart">
                  <c:ext xmlns:c16="http://schemas.microsoft.com/office/drawing/2014/chart" uri="{C3380CC4-5D6E-409C-BE32-E72D297353CC}">
                    <c16:uniqueId val="{00000005-B236-4B69-A609-41EB75126042}"/>
                  </c:ext>
                </c:extLst>
              </c15:ser>
            </c15:filteredBarSeries>
          </c:ext>
        </c:extLst>
      </c:barChart>
      <c:catAx>
        <c:axId val="1858358912"/>
        <c:scaling>
          <c:orientation val="minMax"/>
        </c:scaling>
        <c:delete val="0"/>
        <c:axPos val="b"/>
        <c:numFmt formatCode="General" sourceLinked="1"/>
        <c:majorTickMark val="out"/>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n-US"/>
          </a:p>
        </c:txPr>
        <c:crossAx val="1858361408"/>
        <c:crosses val="autoZero"/>
        <c:auto val="1"/>
        <c:lblAlgn val="ctr"/>
        <c:lblOffset val="50"/>
        <c:tickLblSkip val="1"/>
        <c:noMultiLvlLbl val="0"/>
      </c:catAx>
      <c:valAx>
        <c:axId val="1858361408"/>
        <c:scaling>
          <c:orientation val="minMax"/>
        </c:scaling>
        <c:delete val="0"/>
        <c:axPos val="l"/>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en-GB" b="1"/>
                  <a:t>Energy Udsage (KWh)</a:t>
                </a:r>
              </a:p>
            </c:rich>
          </c:tx>
          <c:layout>
            <c:manualLayout>
              <c:xMode val="edge"/>
              <c:yMode val="edge"/>
              <c:x val="1.622247676162138E-2"/>
              <c:y val="0.17834920634920634"/>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85835891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[Local Authority Electricity Forecast Tool  - Jan23 (2).xlsx]C_Projection !PivotTable6</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Energy requirement</a:t>
            </a:r>
            <a:r>
              <a:rPr lang="en-US" baseline="0"/>
              <a:t> per annum (KWh)</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569843316934996"/>
          <c:y val="0.3142107757363663"/>
          <c:w val="0.72054588173500345"/>
          <c:h val="0.57838983668708077"/>
        </c:manualLayout>
      </c:layout>
      <c:barChart>
        <c:barDir val="col"/>
        <c:grouping val="clustered"/>
        <c:varyColors val="0"/>
        <c:ser>
          <c:idx val="0"/>
          <c:order val="0"/>
          <c:tx>
            <c:strRef>
              <c:f>'C_Projection '!$AC$14</c:f>
              <c:strCache>
                <c:ptCount val="1"/>
                <c:pt idx="0">
                  <c:v>Total</c:v>
                </c:pt>
              </c:strCache>
            </c:strRef>
          </c:tx>
          <c:spPr>
            <a:solidFill>
              <a:schemeClr val="accent1"/>
            </a:solidFill>
            <a:ln>
              <a:noFill/>
            </a:ln>
            <a:effectLst/>
          </c:spPr>
          <c:invertIfNegative val="0"/>
          <c:cat>
            <c:strRef>
              <c:f>'C_Projection '!$AB$15:$AB$20</c:f>
              <c:strCache>
                <c:ptCount val="6"/>
                <c:pt idx="0">
                  <c:v>2023 </c:v>
                </c:pt>
                <c:pt idx="1">
                  <c:v>2024 </c:v>
                </c:pt>
                <c:pt idx="2">
                  <c:v>2025 </c:v>
                </c:pt>
                <c:pt idx="3">
                  <c:v>2026 </c:v>
                </c:pt>
                <c:pt idx="4">
                  <c:v>2027 </c:v>
                </c:pt>
                <c:pt idx="5">
                  <c:v>2028 </c:v>
                </c:pt>
              </c:strCache>
            </c:strRef>
          </c:cat>
          <c:val>
            <c:numRef>
              <c:f>'C_Projection '!$AC$15:$AC$20</c:f>
              <c:numCache>
                <c:formatCode>#,##0</c:formatCode>
                <c:ptCount val="6"/>
                <c:pt idx="0">
                  <c:v>24000</c:v>
                </c:pt>
                <c:pt idx="1">
                  <c:v>24496</c:v>
                </c:pt>
                <c:pt idx="2">
                  <c:v>24862.16</c:v>
                </c:pt>
                <c:pt idx="3">
                  <c:v>24591.003199999999</c:v>
                </c:pt>
                <c:pt idx="4">
                  <c:v>23994.063263999997</c:v>
                </c:pt>
                <c:pt idx="5">
                  <c:v>22748.464529279998</c:v>
                </c:pt>
              </c:numCache>
            </c:numRef>
          </c:val>
          <c:extLst>
            <c:ext xmlns:c16="http://schemas.microsoft.com/office/drawing/2014/chart" uri="{C3380CC4-5D6E-409C-BE32-E72D297353CC}">
              <c16:uniqueId val="{00000000-4DC1-4F41-BE73-1D5D269BD812}"/>
            </c:ext>
          </c:extLst>
        </c:ser>
        <c:dLbls>
          <c:showLegendKey val="0"/>
          <c:showVal val="0"/>
          <c:showCatName val="0"/>
          <c:showSerName val="0"/>
          <c:showPercent val="0"/>
          <c:showBubbleSize val="0"/>
        </c:dLbls>
        <c:gapWidth val="219"/>
        <c:overlap val="-27"/>
        <c:axId val="546313760"/>
        <c:axId val="546320000"/>
      </c:barChart>
      <c:catAx>
        <c:axId val="5463137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6320000"/>
        <c:crossesAt val="11600"/>
        <c:auto val="1"/>
        <c:lblAlgn val="ctr"/>
        <c:lblOffset val="100"/>
        <c:noMultiLvlLbl val="0"/>
      </c:catAx>
      <c:valAx>
        <c:axId val="54632000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631376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sVisible val="1"/>
      </c14:pivotOptions>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1</xdr:row>
      <xdr:rowOff>85725</xdr:rowOff>
    </xdr:from>
    <xdr:to>
      <xdr:col>6</xdr:col>
      <xdr:colOff>153533</xdr:colOff>
      <xdr:row>5</xdr:row>
      <xdr:rowOff>78015</xdr:rowOff>
    </xdr:to>
    <xdr:pic>
      <xdr:nvPicPr>
        <xdr:cNvPr id="2" name="Picture 1">
          <a:extLst>
            <a:ext uri="{FF2B5EF4-FFF2-40B4-BE49-F238E27FC236}">
              <a16:creationId xmlns:a16="http://schemas.microsoft.com/office/drawing/2014/main" id="{489009C6-6057-A907-C496-C290DC070E04}"/>
            </a:ext>
          </a:extLst>
        </xdr:cNvPr>
        <xdr:cNvPicPr>
          <a:picLocks noChangeAspect="1"/>
        </xdr:cNvPicPr>
      </xdr:nvPicPr>
      <xdr:blipFill>
        <a:blip xmlns:r="http://schemas.openxmlformats.org/officeDocument/2006/relationships" r:embed="rId1"/>
        <a:stretch>
          <a:fillRect/>
        </a:stretch>
      </xdr:blipFill>
      <xdr:spPr>
        <a:xfrm>
          <a:off x="609601" y="266700"/>
          <a:ext cx="3201532" cy="716190"/>
        </a:xfrm>
        <a:prstGeom prst="rect">
          <a:avLst/>
        </a:prstGeom>
      </xdr:spPr>
    </xdr:pic>
    <xdr:clientData/>
  </xdr:twoCellAnchor>
  <xdr:twoCellAnchor editAs="oneCell">
    <xdr:from>
      <xdr:col>6</xdr:col>
      <xdr:colOff>59059</xdr:colOff>
      <xdr:row>3</xdr:row>
      <xdr:rowOff>74295</xdr:rowOff>
    </xdr:from>
    <xdr:to>
      <xdr:col>8</xdr:col>
      <xdr:colOff>401710</xdr:colOff>
      <xdr:row>5</xdr:row>
      <xdr:rowOff>180345</xdr:rowOff>
    </xdr:to>
    <xdr:pic>
      <xdr:nvPicPr>
        <xdr:cNvPr id="3" name="Picture 2">
          <a:extLst>
            <a:ext uri="{FF2B5EF4-FFF2-40B4-BE49-F238E27FC236}">
              <a16:creationId xmlns:a16="http://schemas.microsoft.com/office/drawing/2014/main" id="{A45B67C8-FFB4-E799-3D83-330CF2928D57}"/>
            </a:ext>
          </a:extLst>
        </xdr:cNvPr>
        <xdr:cNvPicPr>
          <a:picLocks noChangeAspect="1"/>
        </xdr:cNvPicPr>
      </xdr:nvPicPr>
      <xdr:blipFill rotWithShape="1">
        <a:blip xmlns:r="http://schemas.openxmlformats.org/officeDocument/2006/relationships" r:embed="rId2"/>
        <a:srcRect l="6933" t="15723" r="7632" b="21098"/>
        <a:stretch/>
      </xdr:blipFill>
      <xdr:spPr>
        <a:xfrm>
          <a:off x="3716659" y="617220"/>
          <a:ext cx="1561851" cy="468000"/>
        </a:xfrm>
        <a:prstGeom prst="rect">
          <a:avLst/>
        </a:prstGeom>
      </xdr:spPr>
    </xdr:pic>
    <xdr:clientData/>
  </xdr:twoCellAnchor>
  <xdr:twoCellAnchor editAs="oneCell">
    <xdr:from>
      <xdr:col>8</xdr:col>
      <xdr:colOff>501015</xdr:colOff>
      <xdr:row>3</xdr:row>
      <xdr:rowOff>29129</xdr:rowOff>
    </xdr:from>
    <xdr:to>
      <xdr:col>11</xdr:col>
      <xdr:colOff>60035</xdr:colOff>
      <xdr:row>6</xdr:row>
      <xdr:rowOff>22394</xdr:rowOff>
    </xdr:to>
    <xdr:pic>
      <xdr:nvPicPr>
        <xdr:cNvPr id="4" name="Picture 3">
          <a:extLst>
            <a:ext uri="{FF2B5EF4-FFF2-40B4-BE49-F238E27FC236}">
              <a16:creationId xmlns:a16="http://schemas.microsoft.com/office/drawing/2014/main" id="{CDEC7C0B-6D93-07E8-6A3A-D755A115E26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377815" y="572054"/>
          <a:ext cx="1387820" cy="53619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168275</xdr:colOff>
      <xdr:row>57</xdr:row>
      <xdr:rowOff>63500</xdr:rowOff>
    </xdr:from>
    <xdr:to>
      <xdr:col>13</xdr:col>
      <xdr:colOff>57150</xdr:colOff>
      <xdr:row>70</xdr:row>
      <xdr:rowOff>50800</xdr:rowOff>
    </xdr:to>
    <xdr:graphicFrame macro="">
      <xdr:nvGraphicFramePr>
        <xdr:cNvPr id="4" name="Chart 3">
          <a:extLst>
            <a:ext uri="{FF2B5EF4-FFF2-40B4-BE49-F238E27FC236}">
              <a16:creationId xmlns:a16="http://schemas.microsoft.com/office/drawing/2014/main" id="{5700AB82-E19D-3D9C-DD17-A2542889C02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228600</xdr:colOff>
      <xdr:row>42</xdr:row>
      <xdr:rowOff>12700</xdr:rowOff>
    </xdr:from>
    <xdr:to>
      <xdr:col>12</xdr:col>
      <xdr:colOff>63501</xdr:colOff>
      <xdr:row>52</xdr:row>
      <xdr:rowOff>171450</xdr:rowOff>
    </xdr:to>
    <xdr:graphicFrame macro="">
      <xdr:nvGraphicFramePr>
        <xdr:cNvPr id="5" name="Chart 4">
          <a:extLst>
            <a:ext uri="{FF2B5EF4-FFF2-40B4-BE49-F238E27FC236}">
              <a16:creationId xmlns:a16="http://schemas.microsoft.com/office/drawing/2014/main" id="{67AC49DD-57C8-04CB-4A4B-25CA2426B36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539750</xdr:colOff>
      <xdr:row>14</xdr:row>
      <xdr:rowOff>127000</xdr:rowOff>
    </xdr:from>
    <xdr:to>
      <xdr:col>16</xdr:col>
      <xdr:colOff>431800</xdr:colOff>
      <xdr:row>22</xdr:row>
      <xdr:rowOff>73025</xdr:rowOff>
    </xdr:to>
    <mc:AlternateContent xmlns:mc="http://schemas.openxmlformats.org/markup-compatibility/2006" xmlns:a14="http://schemas.microsoft.com/office/drawing/2010/main">
      <mc:Choice Requires="a14">
        <xdr:graphicFrame macro="">
          <xdr:nvGraphicFramePr>
            <xdr:cNvPr id="3" name="Category">
              <a:extLst>
                <a:ext uri="{FF2B5EF4-FFF2-40B4-BE49-F238E27FC236}">
                  <a16:creationId xmlns:a16="http://schemas.microsoft.com/office/drawing/2014/main" id="{5665F521-F94F-9825-BB5F-53EC51572C32}"/>
                </a:ext>
              </a:extLst>
            </xdr:cNvPr>
            <xdr:cNvGraphicFramePr/>
          </xdr:nvGraphicFramePr>
          <xdr:xfrm>
            <a:off x="0" y="0"/>
            <a:ext cx="0" cy="0"/>
          </xdr:xfrm>
          <a:graphic>
            <a:graphicData uri="http://schemas.microsoft.com/office/drawing/2010/slicer">
              <sle:slicer xmlns:sle="http://schemas.microsoft.com/office/drawing/2010/slicer" name="Category"/>
            </a:graphicData>
          </a:graphic>
        </xdr:graphicFrame>
      </mc:Choice>
      <mc:Fallback xmlns="">
        <xdr:sp macro="" textlink="">
          <xdr:nvSpPr>
            <xdr:cNvPr id="0" name=""/>
            <xdr:cNvSpPr>
              <a:spLocks noTextEdit="1"/>
            </xdr:cNvSpPr>
          </xdr:nvSpPr>
          <xdr:spPr>
            <a:xfrm>
              <a:off x="10109200" y="2755900"/>
              <a:ext cx="1828800" cy="146367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13</xdr:col>
      <xdr:colOff>552450</xdr:colOff>
      <xdr:row>23</xdr:row>
      <xdr:rowOff>139700</xdr:rowOff>
    </xdr:from>
    <xdr:to>
      <xdr:col>16</xdr:col>
      <xdr:colOff>444500</xdr:colOff>
      <xdr:row>37</xdr:row>
      <xdr:rowOff>85725</xdr:rowOff>
    </xdr:to>
    <mc:AlternateContent xmlns:mc="http://schemas.openxmlformats.org/markup-compatibility/2006" xmlns:a14="http://schemas.microsoft.com/office/drawing/2010/main">
      <mc:Choice Requires="a14">
        <xdr:graphicFrame macro="">
          <xdr:nvGraphicFramePr>
            <xdr:cNvPr id="4" name="Calculation">
              <a:extLst>
                <a:ext uri="{FF2B5EF4-FFF2-40B4-BE49-F238E27FC236}">
                  <a16:creationId xmlns:a16="http://schemas.microsoft.com/office/drawing/2014/main" id="{BC913B8C-E8D9-84B1-613E-11D4D5E3BFA7}"/>
                </a:ext>
              </a:extLst>
            </xdr:cNvPr>
            <xdr:cNvGraphicFramePr/>
          </xdr:nvGraphicFramePr>
          <xdr:xfrm>
            <a:off x="0" y="0"/>
            <a:ext cx="0" cy="0"/>
          </xdr:xfrm>
          <a:graphic>
            <a:graphicData uri="http://schemas.microsoft.com/office/drawing/2010/slicer">
              <sle:slicer xmlns:sle="http://schemas.microsoft.com/office/drawing/2010/slicer" name="Calculation"/>
            </a:graphicData>
          </a:graphic>
        </xdr:graphicFrame>
      </mc:Choice>
      <mc:Fallback xmlns="">
        <xdr:sp macro="" textlink="">
          <xdr:nvSpPr>
            <xdr:cNvPr id="0" name=""/>
            <xdr:cNvSpPr>
              <a:spLocks noTextEdit="1"/>
            </xdr:cNvSpPr>
          </xdr:nvSpPr>
          <xdr:spPr>
            <a:xfrm>
              <a:off x="10121900" y="4470400"/>
              <a:ext cx="1828800" cy="252412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26</xdr:col>
      <xdr:colOff>520700</xdr:colOff>
      <xdr:row>9</xdr:row>
      <xdr:rowOff>107950</xdr:rowOff>
    </xdr:from>
    <xdr:to>
      <xdr:col>34</xdr:col>
      <xdr:colOff>15875</xdr:colOff>
      <xdr:row>24</xdr:row>
      <xdr:rowOff>44450</xdr:rowOff>
    </xdr:to>
    <xdr:graphicFrame macro="">
      <xdr:nvGraphicFramePr>
        <xdr:cNvPr id="9" name="Chart 8">
          <a:extLst>
            <a:ext uri="{FF2B5EF4-FFF2-40B4-BE49-F238E27FC236}">
              <a16:creationId xmlns:a16="http://schemas.microsoft.com/office/drawing/2014/main" id="{18CD8C5C-63A1-1DD5-1612-163D0A59122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JH/DECC_DDM/SourceCode/Live/Version%201.0/Resources/LCPAssumptionFil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EnVision/Output/Deterministic_TWP_20120401_21-38-22/EnVisionInputFile.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ghusr04\EnVision\Output\Stephen\Output%20files\Deterministic_USER_20121219_18-35-42\Input%20-%20BASELINE%20v2_59.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EMI/Energy%20Economics%20and%20Analysis%20Division/Dispatch%20Model/Output/12.%20December%20EMR%20delivery%20plan/02.%20DDM%20Files/03.%20Reference%20Case%20&amp;%20QA/1%20Reference%20case%20input_with%20log_v4_feedback.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Chief%20Economist/Modelling%20Team/CHP/07.%202013/Updated%20Projections/Model%20Runs/CHP%20Model%20v3.5_UpdatedGrowth.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System%20Files/Excel/Variable%20costs/120828%20-%20CCI%20model%20NEW%20BASELINE.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jdzansi/AppData/Local/Microsoft/Windows/Temporary%20Internet%20Files/Content.Outlook/VCOK9GPA/Model%20runs/Scenario%201a/No%20adjustment%20-%20Deterministic_USER_20140806_12-30-52/Deterministic_20140806_12-30-52.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172.31.5.150\naei-admin\projects\Defra%20GHG%20Conversion%20Factors\2016%20Update\Transport\hgvs\GHG%20CF_HGVs_2016_MASTER.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Kghusr04\EnVision\Output\Stephen\Output%20files\Deterministic_USER_20121004_10-05-42\EnVisionInputFile%20v2_50%20UEP%20baseline.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LeeA/AppData/Local/Microsoft/Windows/Temporary%20Internet%20Files/Content.Outlook/NUVH17MC/Coal%20Product%20Prices%20Data%20and%20Calculations%20for%20UEP2014%20%20IAG2014%20v14%201%2013-Aug-2014.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WINNT/Profiles/mbehull/Local%20Settings/Temporary%20Internet%20Files/Content.Outlook/QV89OZPY/Deterministic_20120718_10-07-28_flat_20%25.xlsm"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Environment/UK%20RENEWABLE%20HEAT%202008%20LDN%20(P414)/Data/Model/NERA%20Renewable%20Heat%20Model%20080501%20v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EnVision\Output\Stephen\Output%20files\Deterministic_USER_20130520_10-42-03\Input%20-%20Reference%20v2_62.24.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EnVision/Testing/Output/Deterministic_TWP_20120318_09-59-01/EnVisionInputFile_testing.xlsm"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172.31.5.150\naei-admin\projects\Defra%20GHG%20Conversion%20Factors\2016%20Update\2.%20QA\QA%20template%20v0.7.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G:\Dispatch%20model\Output\08.%20May-Jul%202013\06.%20Including%20NI\NI%20CBA_1.%20Ref%20case.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eraldn\work\Documents%20and%20Settings\stewart.carter\Local%20Settings\Temporary%20Internet%20Files\OLK79\070918%20Defra%20agriculture%20CBA%20FINAL.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s://www.gov.uk/government/uploads/system/uploads/attachment_data/file/526957/ghg-conversion-factors-2016update_MASTER__links_removed__DECC_Standard_Set.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172.31.5.150\naei-admin\projects\Defra%20GHG%20Conversion%20Factors\2016%20Update\Fuels\GHG%20CF_Fuels_2016_MASTER.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EnVision/Output/Stephen/Output%20files/Deterministic_USER_20120720_10-39-16/Deterministic_USER_20120702_13-16-20/EnvisionDeterministicTemplate%20BASELINE%20v1_78m%20with%20CB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Policy Overview"/>
      <sheetName val="Feed-in tariff 1"/>
      <sheetName val="Val Feed-in tariff 1"/>
      <sheetName val="CfD 1"/>
      <sheetName val="Val CfD 1"/>
      <sheetName val="Regulated Asset Base 1"/>
      <sheetName val="Val Regulated Asset Base 1"/>
      <sheetName val="Capacity Payment 1"/>
      <sheetName val="Val Capacity Payment 1"/>
      <sheetName val="CO2 limits 1"/>
      <sheetName val="Val CO2 limits 1"/>
      <sheetName val="Strategic Reserve"/>
      <sheetName val="Val Strategic Reserve"/>
      <sheetName val="Carbon Price Floor"/>
      <sheetName val="Tax on Profit"/>
      <sheetName val="Tax on CO2"/>
      <sheetName val="Tax on Fuel"/>
      <sheetName val="Policy billing"/>
      <sheetName val="Val Policy billing"/>
      <sheetName val="Existing Policies"/>
      <sheetName val="Pricing Mark-up"/>
      <sheetName val="Val Pricing Mark-up"/>
      <sheetName val="EDF Pricing Assumptions"/>
      <sheetName val="Val EDF Pricing Assumptions"/>
      <sheetName val="Demand Projections"/>
      <sheetName val="Val Demand"/>
      <sheetName val="Capacity Margin Derating"/>
      <sheetName val="Val Capacity Margin Derating"/>
      <sheetName val="Daily Load Curves"/>
      <sheetName val="Val Daily Load Curves"/>
      <sheetName val="Policy Demand Reduction"/>
      <sheetName val="Val Policy Demand Reduction"/>
      <sheetName val="Load Curve Adjustment Domestic"/>
      <sheetName val="Load Curve Adjustment Smart Dom"/>
      <sheetName val="Load Curve Adjustment NonDom"/>
      <sheetName val="Smart meters"/>
      <sheetName val="Reserve"/>
      <sheetName val="Val Reserve"/>
      <sheetName val="Autogeneration"/>
      <sheetName val="Val Autogeneration"/>
      <sheetName val="Interconnectors"/>
      <sheetName val="Val Interconnectors"/>
      <sheetName val="Hydro and Pumped Storage"/>
      <sheetName val="Val Hydro and Pumped Storage"/>
      <sheetName val="VIU Assumptions"/>
      <sheetName val="Val VIU Assumptions"/>
      <sheetName val="VIU limit"/>
      <sheetName val="Val VIU limit"/>
      <sheetName val="Merchant Assumptions"/>
      <sheetName val="Val Merchant Assumptions"/>
      <sheetName val="Plant Available for New Build"/>
      <sheetName val="Val Plant Available for New Bui"/>
      <sheetName val="Maximum Build Limits"/>
      <sheetName val="Cumulative Max Build Limits"/>
      <sheetName val="Minimum Build Limits"/>
      <sheetName val="New Plant"/>
      <sheetName val="Val New Plant"/>
      <sheetName val="Outage rates (new and existing)"/>
      <sheetName val="Val Outage Rates"/>
      <sheetName val="Losses"/>
      <sheetName val="Val Losses"/>
      <sheetName val="Efficiency rates"/>
      <sheetName val="Technology Assumptions"/>
      <sheetName val="Val Tech Assumptions"/>
      <sheetName val="Fuel Assumptions"/>
      <sheetName val="Val Fuel Assumptions"/>
      <sheetName val="Spark and Dark Spreads"/>
      <sheetName val="Val Spark and Dark Spreads"/>
      <sheetName val="Existing Plant"/>
      <sheetName val="Val Existing Plant"/>
      <sheetName val="Pipeline"/>
      <sheetName val="Val Pipeline"/>
      <sheetName val="TheoreticalPlant"/>
      <sheetName val="Wind"/>
      <sheetName val="Val Wind"/>
      <sheetName val="Model Settings"/>
      <sheetName val="Val Build &amp; Retirement Assumpti"/>
      <sheetName val="SheetManager"/>
      <sheetName val="LISTS"/>
      <sheetName val="Policy_Overview1"/>
      <sheetName val="Feed-in_tariff_11"/>
      <sheetName val="Val_Feed-in_tariff_11"/>
      <sheetName val="CfD_11"/>
      <sheetName val="Val_CfD_11"/>
      <sheetName val="Regulated_Asset_Base_11"/>
      <sheetName val="Val_Regulated_Asset_Base_11"/>
      <sheetName val="Capacity_Payment_11"/>
      <sheetName val="Val_Capacity_Payment_11"/>
      <sheetName val="CO2_limits_11"/>
      <sheetName val="Val_CO2_limits_11"/>
      <sheetName val="Strategic_Reserve1"/>
      <sheetName val="Val_Strategic_Reserve1"/>
      <sheetName val="Carbon_Price_Floor1"/>
      <sheetName val="Tax_on_Profit1"/>
      <sheetName val="Tax_on_CO21"/>
      <sheetName val="Tax_on_Fuel1"/>
      <sheetName val="Policy_billing1"/>
      <sheetName val="Val_Policy_billing1"/>
      <sheetName val="Existing_Policies1"/>
      <sheetName val="Pricing_Mark-up1"/>
      <sheetName val="Val_Pricing_Mark-up1"/>
      <sheetName val="EDF_Pricing_Assumptions1"/>
      <sheetName val="Val_EDF_Pricing_Assumptions1"/>
      <sheetName val="Demand_Projections1"/>
      <sheetName val="Val_Demand1"/>
      <sheetName val="Capacity_Margin_Derating1"/>
      <sheetName val="Val_Capacity_Margin_Derating1"/>
      <sheetName val="Daily_Load_Curves1"/>
      <sheetName val="Val_Daily_Load_Curves1"/>
      <sheetName val="Policy_Demand_Reduction1"/>
      <sheetName val="Val_Policy_Demand_Reduction1"/>
      <sheetName val="Load_Curve_Adjustment_Domestic1"/>
      <sheetName val="Load_Curve_Adjustment_Smart_Do1"/>
      <sheetName val="Load_Curve_Adjustment_NonDom1"/>
      <sheetName val="Smart_meters1"/>
      <sheetName val="Val_Reserve1"/>
      <sheetName val="Val_Autogeneration1"/>
      <sheetName val="Val_Interconnectors1"/>
      <sheetName val="Hydro_and_Pumped_Storage1"/>
      <sheetName val="Val_Hydro_and_Pumped_Storage1"/>
      <sheetName val="VIU_Assumptions1"/>
      <sheetName val="Val_VIU_Assumptions1"/>
      <sheetName val="VIU_limit1"/>
      <sheetName val="Val_VIU_limit1"/>
      <sheetName val="Merchant_Assumptions1"/>
      <sheetName val="Val_Merchant_Assumptions1"/>
      <sheetName val="Plant_Available_for_New_Build1"/>
      <sheetName val="Val_Plant_Available_for_New_Bu1"/>
      <sheetName val="Maximum_Build_Limits1"/>
      <sheetName val="Cumulative_Max_Build_Limits1"/>
      <sheetName val="Minimum_Build_Limits1"/>
      <sheetName val="New_Plant1"/>
      <sheetName val="Val_New_Plant1"/>
      <sheetName val="Outage_rates_(new_and_existing1"/>
      <sheetName val="Val_Outage_Rates1"/>
      <sheetName val="Val_Losses1"/>
      <sheetName val="Efficiency_rates1"/>
      <sheetName val="Technology_Assumptions1"/>
      <sheetName val="Val_Tech_Assumptions1"/>
      <sheetName val="Fuel_Assumptions1"/>
      <sheetName val="Val_Fuel_Assumptions1"/>
      <sheetName val="Spark_and_Dark_Spreads1"/>
      <sheetName val="Val_Spark_and_Dark_Spreads1"/>
      <sheetName val="Existing_Plant1"/>
      <sheetName val="Val_Existing_Plant1"/>
      <sheetName val="Val_Pipeline1"/>
      <sheetName val="Val_Wind1"/>
      <sheetName val="Model_Settings1"/>
      <sheetName val="Val_Build_&amp;_Retirement_Assumpt1"/>
      <sheetName val="Policy_Overview"/>
      <sheetName val="Feed-in_tariff_1"/>
      <sheetName val="Val_Feed-in_tariff_1"/>
      <sheetName val="CfD_1"/>
      <sheetName val="Val_CfD_1"/>
      <sheetName val="Regulated_Asset_Base_1"/>
      <sheetName val="Val_Regulated_Asset_Base_1"/>
      <sheetName val="Capacity_Payment_1"/>
      <sheetName val="Val_Capacity_Payment_1"/>
      <sheetName val="CO2_limits_1"/>
      <sheetName val="Val_CO2_limits_1"/>
      <sheetName val="Strategic_Reserve"/>
      <sheetName val="Val_Strategic_Reserve"/>
      <sheetName val="Carbon_Price_Floor"/>
      <sheetName val="Tax_on_Profit"/>
      <sheetName val="Tax_on_CO2"/>
      <sheetName val="Tax_on_Fuel"/>
      <sheetName val="Policy_billing"/>
      <sheetName val="Val_Policy_billing"/>
      <sheetName val="Existing_Policies"/>
      <sheetName val="Pricing_Mark-up"/>
      <sheetName val="Val_Pricing_Mark-up"/>
      <sheetName val="EDF_Pricing_Assumptions"/>
      <sheetName val="Val_EDF_Pricing_Assumptions"/>
      <sheetName val="Demand_Projections"/>
      <sheetName val="Val_Demand"/>
      <sheetName val="Capacity_Margin_Derating"/>
      <sheetName val="Val_Capacity_Margin_Derating"/>
      <sheetName val="Daily_Load_Curves"/>
      <sheetName val="Val_Daily_Load_Curves"/>
      <sheetName val="Policy_Demand_Reduction"/>
      <sheetName val="Val_Policy_Demand_Reduction"/>
      <sheetName val="Load_Curve_Adjustment_Domestic"/>
      <sheetName val="Load_Curve_Adjustment_Smart_Dom"/>
      <sheetName val="Load_Curve_Adjustment_NonDom"/>
      <sheetName val="Smart_meters"/>
      <sheetName val="Val_Reserve"/>
      <sheetName val="Val_Autogeneration"/>
      <sheetName val="Val_Interconnectors"/>
      <sheetName val="Hydro_and_Pumped_Storage"/>
      <sheetName val="Val_Hydro_and_Pumped_Storage"/>
      <sheetName val="VIU_Assumptions"/>
      <sheetName val="Val_VIU_Assumptions"/>
      <sheetName val="VIU_limit"/>
      <sheetName val="Val_VIU_limit"/>
      <sheetName val="Merchant_Assumptions"/>
      <sheetName val="Val_Merchant_Assumptions"/>
      <sheetName val="Plant_Available_for_New_Build"/>
      <sheetName val="Val_Plant_Available_for_New_Bui"/>
      <sheetName val="Maximum_Build_Limits"/>
      <sheetName val="Cumulative_Max_Build_Limits"/>
      <sheetName val="Minimum_Build_Limits"/>
      <sheetName val="New_Plant"/>
      <sheetName val="Val_New_Plant"/>
      <sheetName val="Outage_rates_(new_and_existing)"/>
      <sheetName val="Val_Outage_Rates"/>
      <sheetName val="Val_Losses"/>
      <sheetName val="Efficiency_rates"/>
      <sheetName val="Technology_Assumptions"/>
      <sheetName val="Val_Tech_Assumptions"/>
      <sheetName val="Fuel_Assumptions"/>
      <sheetName val="Val_Fuel_Assumptions"/>
      <sheetName val="Spark_and_Dark_Spreads"/>
      <sheetName val="Val_Spark_and_Dark_Spreads"/>
      <sheetName val="Existing_Plant"/>
      <sheetName val="Val_Existing_Plant"/>
      <sheetName val="Val_Pipeline"/>
      <sheetName val="Val_Wind"/>
      <sheetName val="Model_Settings"/>
      <sheetName val="Val_Build_&amp;_Retirement_Assumpt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a Day Analysis"/>
      <sheetName val="Price duration curve"/>
      <sheetName val="IntraDayOutput"/>
      <sheetName val="Policy Overview"/>
      <sheetName val="Feed-in tariff 1"/>
      <sheetName val="Val Feed-in tariff 1"/>
      <sheetName val="CfD 1"/>
      <sheetName val="Val CfD 1"/>
      <sheetName val="CfD 2"/>
      <sheetName val="CfD 3"/>
      <sheetName val="CfD 4"/>
      <sheetName val="CfD 5"/>
      <sheetName val="CfD 6"/>
      <sheetName val="CfD 7"/>
      <sheetName val="Regulated Asset Base 1"/>
      <sheetName val="Val Regulated Asset Base 1"/>
      <sheetName val="Capacity Payment 1"/>
      <sheetName val="Val Capacity Payment 1"/>
      <sheetName val="CO2 limits 1"/>
      <sheetName val="Val CO2 limits 1"/>
      <sheetName val="Strategic Reserve"/>
      <sheetName val="Val Strategic Reserve"/>
      <sheetName val="Carbon Price Floor"/>
      <sheetName val="Tax on Profit"/>
      <sheetName val="Tax on CO2"/>
      <sheetName val="Tax on Fuel"/>
      <sheetName val="Policy billing"/>
      <sheetName val="Val Policy billing"/>
      <sheetName val="Existing Policies"/>
      <sheetName val="Pricing Mark-up"/>
      <sheetName val="Val Pricing Mark-up"/>
      <sheetName val="EDF Pricing Assumptions"/>
      <sheetName val="Val EDF Pricing Assumptions"/>
      <sheetName val="Demand Projections"/>
      <sheetName val="Val Demand"/>
      <sheetName val="Capacity Margin Derating"/>
      <sheetName val="Val Capacity Margin Derating"/>
      <sheetName val="Daily Load Curves"/>
      <sheetName val="Val Daily Load Curves"/>
      <sheetName val="Policy Demand Reduction"/>
      <sheetName val="Val Policy Demand Reduction"/>
      <sheetName val="Load Curve Adjustment Domestic"/>
      <sheetName val="Load Curve Adjustment Smart Dom"/>
      <sheetName val="Load Curve Adjustment NonDom"/>
      <sheetName val="Smart meters"/>
      <sheetName val="Reserve"/>
      <sheetName val="Val Reserve"/>
      <sheetName val="Autogeneration"/>
      <sheetName val="Val Autogeneration"/>
      <sheetName val="Interconnectors"/>
      <sheetName val="Val Interconnectors"/>
      <sheetName val="Hydro and Pumped Storage"/>
      <sheetName val="Val Hydro and Pumped Storage"/>
      <sheetName val="VIU assumptions"/>
      <sheetName val="Val VIU Assumptions"/>
      <sheetName val="VIU limit"/>
      <sheetName val="Val VIU limit"/>
      <sheetName val="Merchant Assumptions"/>
      <sheetName val="Val Merchant Assumptions"/>
      <sheetName val="Plant Available for New Build"/>
      <sheetName val="Val Plant Available for New Bui"/>
      <sheetName val="Maximum Build Limits"/>
      <sheetName val="Cumulative Max Build Limits"/>
      <sheetName val="Minimum Build Limits"/>
      <sheetName val="New Plant"/>
      <sheetName val="Val New Plant"/>
      <sheetName val="Outage rates (new and existing)"/>
      <sheetName val="Val Outage Rates"/>
      <sheetName val="Losses"/>
      <sheetName val="Val Losses"/>
      <sheetName val="Efficiency rates"/>
      <sheetName val="Technology Assumptions"/>
      <sheetName val="Val Tech Assumptions"/>
      <sheetName val="Fuel Assumptions"/>
      <sheetName val="Val Fuel Assumptions"/>
      <sheetName val="Spark and Dark Spreads"/>
      <sheetName val="Val Spark and Dark Spreads"/>
      <sheetName val="Portfolios"/>
      <sheetName val="Existing Plant"/>
      <sheetName val="Val Existing Plant"/>
      <sheetName val="Val Pipeline"/>
      <sheetName val="TheoreticalPlant"/>
      <sheetName val="Wind"/>
      <sheetName val="Val Wind"/>
      <sheetName val="Model Settings"/>
      <sheetName val="Val Build &amp; Retirement Assumpti"/>
      <sheetName val="SheetManager"/>
      <sheetName val="LISTS"/>
      <sheetName val="Intra_Day_Analysis1"/>
      <sheetName val="Price_duration_curve1"/>
      <sheetName val="Policy_Overview1"/>
      <sheetName val="Feed-in_tariff_11"/>
      <sheetName val="Val_Feed-in_tariff_11"/>
      <sheetName val="CfD_11"/>
      <sheetName val="Val_CfD_11"/>
      <sheetName val="CfD_21"/>
      <sheetName val="CfD_31"/>
      <sheetName val="CfD_41"/>
      <sheetName val="CfD_51"/>
      <sheetName val="CfD_61"/>
      <sheetName val="CfD_71"/>
      <sheetName val="Regulated_Asset_Base_11"/>
      <sheetName val="Val_Regulated_Asset_Base_11"/>
      <sheetName val="Capacity_Payment_11"/>
      <sheetName val="Val_Capacity_Payment_11"/>
      <sheetName val="CO2_limits_11"/>
      <sheetName val="Val_CO2_limits_11"/>
      <sheetName val="Strategic_Reserve1"/>
      <sheetName val="Val_Strategic_Reserve1"/>
      <sheetName val="Carbon_Price_Floor1"/>
      <sheetName val="Tax_on_Profit1"/>
      <sheetName val="Tax_on_CO21"/>
      <sheetName val="Tax_on_Fuel1"/>
      <sheetName val="Policy_billing1"/>
      <sheetName val="Val_Policy_billing1"/>
      <sheetName val="Existing_Policies1"/>
      <sheetName val="Pricing_Mark-up1"/>
      <sheetName val="Val_Pricing_Mark-up1"/>
      <sheetName val="EDF_Pricing_Assumptions1"/>
      <sheetName val="Val_EDF_Pricing_Assumptions1"/>
      <sheetName val="Demand_Projections1"/>
      <sheetName val="Val_Demand1"/>
      <sheetName val="Capacity_Margin_Derating1"/>
      <sheetName val="Val_Capacity_Margin_Derating1"/>
      <sheetName val="Daily_Load_Curves1"/>
      <sheetName val="Val_Daily_Load_Curves1"/>
      <sheetName val="Policy_Demand_Reduction1"/>
      <sheetName val="Val_Policy_Demand_Reduction1"/>
      <sheetName val="Load_Curve_Adjustment_Domestic1"/>
      <sheetName val="Load_Curve_Adjustment_Smart_Do1"/>
      <sheetName val="Load_Curve_Adjustment_NonDom1"/>
      <sheetName val="Smart_meters1"/>
      <sheetName val="Val_Reserve1"/>
      <sheetName val="Val_Autogeneration1"/>
      <sheetName val="Val_Interconnectors1"/>
      <sheetName val="Hydro_and_Pumped_Storage1"/>
      <sheetName val="Val_Hydro_and_Pumped_Storage1"/>
      <sheetName val="VIU_assumptions1"/>
      <sheetName val="Val_VIU_Assumptions1"/>
      <sheetName val="VIU_limit1"/>
      <sheetName val="Val_VIU_limit1"/>
      <sheetName val="Merchant_Assumptions1"/>
      <sheetName val="Val_Merchant_Assumptions1"/>
      <sheetName val="Plant_Available_for_New_Build1"/>
      <sheetName val="Val_Plant_Available_for_New_Bu1"/>
      <sheetName val="Maximum_Build_Limits1"/>
      <sheetName val="Cumulative_Max_Build_Limits1"/>
      <sheetName val="Minimum_Build_Limits1"/>
      <sheetName val="New_Plant1"/>
      <sheetName val="Val_New_Plant1"/>
      <sheetName val="Outage_rates_(new_and_existing1"/>
      <sheetName val="Val_Outage_Rates1"/>
      <sheetName val="Val_Losses1"/>
      <sheetName val="Efficiency_rates1"/>
      <sheetName val="Technology_Assumptions1"/>
      <sheetName val="Val_Tech_Assumptions1"/>
      <sheetName val="Fuel_Assumptions1"/>
      <sheetName val="Val_Fuel_Assumptions1"/>
      <sheetName val="Spark_and_Dark_Spreads1"/>
      <sheetName val="Val_Spark_and_Dark_Spreads1"/>
      <sheetName val="Existing_Plant1"/>
      <sheetName val="Val_Existing_Plant1"/>
      <sheetName val="Val_Pipeline1"/>
      <sheetName val="Val_Wind1"/>
      <sheetName val="Model_Settings1"/>
      <sheetName val="Val_Build_&amp;_Retirement_Assumpt1"/>
      <sheetName val="Intra_Day_Analysis"/>
      <sheetName val="Price_duration_curve"/>
      <sheetName val="Policy_Overview"/>
      <sheetName val="Feed-in_tariff_1"/>
      <sheetName val="Val_Feed-in_tariff_1"/>
      <sheetName val="CfD_1"/>
      <sheetName val="Val_CfD_1"/>
      <sheetName val="CfD_2"/>
      <sheetName val="CfD_3"/>
      <sheetName val="CfD_4"/>
      <sheetName val="CfD_5"/>
      <sheetName val="CfD_6"/>
      <sheetName val="CfD_7"/>
      <sheetName val="Regulated_Asset_Base_1"/>
      <sheetName val="Val_Regulated_Asset_Base_1"/>
      <sheetName val="Capacity_Payment_1"/>
      <sheetName val="Val_Capacity_Payment_1"/>
      <sheetName val="CO2_limits_1"/>
      <sheetName val="Val_CO2_limits_1"/>
      <sheetName val="Strategic_Reserve"/>
      <sheetName val="Val_Strategic_Reserve"/>
      <sheetName val="Carbon_Price_Floor"/>
      <sheetName val="Tax_on_Profit"/>
      <sheetName val="Tax_on_CO2"/>
      <sheetName val="Tax_on_Fuel"/>
      <sheetName val="Policy_billing"/>
      <sheetName val="Val_Policy_billing"/>
      <sheetName val="Existing_Policies"/>
      <sheetName val="Pricing_Mark-up"/>
      <sheetName val="Val_Pricing_Mark-up"/>
      <sheetName val="EDF_Pricing_Assumptions"/>
      <sheetName val="Val_EDF_Pricing_Assumptions"/>
      <sheetName val="Demand_Projections"/>
      <sheetName val="Val_Demand"/>
      <sheetName val="Capacity_Margin_Derating"/>
      <sheetName val="Val_Capacity_Margin_Derating"/>
      <sheetName val="Daily_Load_Curves"/>
      <sheetName val="Val_Daily_Load_Curves"/>
      <sheetName val="Policy_Demand_Reduction"/>
      <sheetName val="Val_Policy_Demand_Reduction"/>
      <sheetName val="Load_Curve_Adjustment_Domestic"/>
      <sheetName val="Load_Curve_Adjustment_Smart_Dom"/>
      <sheetName val="Load_Curve_Adjustment_NonDom"/>
      <sheetName val="Smart_meters"/>
      <sheetName val="Val_Reserve"/>
      <sheetName val="Val_Autogeneration"/>
      <sheetName val="Val_Interconnectors"/>
      <sheetName val="Hydro_and_Pumped_Storage"/>
      <sheetName val="Val_Hydro_and_Pumped_Storage"/>
      <sheetName val="VIU_assumptions"/>
      <sheetName val="Val_VIU_Assumptions"/>
      <sheetName val="VIU_limit"/>
      <sheetName val="Val_VIU_limit"/>
      <sheetName val="Merchant_Assumptions"/>
      <sheetName val="Val_Merchant_Assumptions"/>
      <sheetName val="Plant_Available_for_New_Build"/>
      <sheetName val="Val_Plant_Available_for_New_Bui"/>
      <sheetName val="Maximum_Build_Limits"/>
      <sheetName val="Cumulative_Max_Build_Limits"/>
      <sheetName val="Minimum_Build_Limits"/>
      <sheetName val="New_Plant"/>
      <sheetName val="Val_New_Plant"/>
      <sheetName val="Outage_rates_(new_and_existing)"/>
      <sheetName val="Val_Outage_Rates"/>
      <sheetName val="Val_Losses"/>
      <sheetName val="Efficiency_rates"/>
      <sheetName val="Technology_Assumptions"/>
      <sheetName val="Val_Tech_Assumptions"/>
      <sheetName val="Fuel_Assumptions"/>
      <sheetName val="Val_Fuel_Assumptions"/>
      <sheetName val="Spark_and_Dark_Spreads"/>
      <sheetName val="Val_Spark_and_Dark_Spreads"/>
      <sheetName val="Existing_Plant"/>
      <sheetName val="Val_Existing_Plant"/>
      <sheetName val="Val_Pipeline"/>
      <sheetName val="Val_Wind"/>
      <sheetName val="Model_Settings"/>
      <sheetName val="Val_Build_&amp;_Retirement_Assumpt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EM inputs"/>
      <sheetName val="Version Control"/>
      <sheetName val="DATA"/>
      <sheetName val="QA"/>
      <sheetName val="&gt; DDM INPUTS"/>
      <sheetName val="&gt;&gt;Policies"/>
      <sheetName val="Policy Overview"/>
      <sheetName val="Existing Policies"/>
      <sheetName val="Feed-in tariff 1"/>
      <sheetName val="Feed-in tariff 2"/>
      <sheetName val="Feed-in tariff 3"/>
      <sheetName val="Feed-in tariff 4"/>
      <sheetName val="Feed-in tariff 5"/>
      <sheetName val="Feed-in tariff 6"/>
      <sheetName val="Feed-in tariff 7"/>
      <sheetName val="Feed-in tariff 8"/>
      <sheetName val="Strike prices"/>
      <sheetName val="CfD 1"/>
      <sheetName val="CfD 2"/>
      <sheetName val="CfD 3"/>
      <sheetName val="CfD 4"/>
      <sheetName val="CfD 5"/>
      <sheetName val="CfD 6"/>
      <sheetName val="CfD 7"/>
      <sheetName val="CfD 8"/>
      <sheetName val="CfD 9"/>
      <sheetName val="CfD 10"/>
      <sheetName val="CO2 limits 1"/>
      <sheetName val="Strategic Reserve"/>
      <sheetName val="Capacity Payment 1"/>
      <sheetName val="Regulated Asset Base 1"/>
      <sheetName val="Carbon Price Floor"/>
      <sheetName val="Tax on Profit"/>
      <sheetName val="Tax on CO2"/>
      <sheetName val="Tax on Fuel"/>
      <sheetName val="Policy billing"/>
      <sheetName val="Capacity mechanism (old)"/>
      <sheetName val="Capacity mechanism"/>
      <sheetName val="&gt;&gt;Prices"/>
      <sheetName val="Pricing Mark-up"/>
      <sheetName val="&gt;&gt;Demand"/>
      <sheetName val="Demand Projections"/>
      <sheetName val="Capacity Margin Derating"/>
      <sheetName val="Daily Load Curves"/>
      <sheetName val="Daily Load Curves (new)"/>
      <sheetName val="Policy Demand Reduction"/>
      <sheetName val="DSR"/>
      <sheetName val="&gt;&gt;Non-conventional capacity"/>
      <sheetName val="Reserve"/>
      <sheetName val="Autogeneration"/>
      <sheetName val="Interconnectors"/>
      <sheetName val="Interconnector 1"/>
      <sheetName val="Hydro and Pumped Storage"/>
      <sheetName val="&gt;&gt;New builds"/>
      <sheetName val="VIU assumptions"/>
      <sheetName val="VIU limit"/>
      <sheetName val="Merchant Assumptions"/>
      <sheetName val="Plant Available for New Build"/>
      <sheetName val="Maximum Build Limits"/>
      <sheetName val="Cumulative Max Build Limits"/>
      <sheetName val="Minimum Build Limits"/>
      <sheetName val="New Plant"/>
      <sheetName val="&gt;&gt;Technologies and Plant"/>
      <sheetName val="Technology Assumptions"/>
      <sheetName val="Fuel assumptions"/>
      <sheetName val="Fuel Assumptions (old)"/>
      <sheetName val="Outage rates (new and existing)"/>
      <sheetName val="Losses"/>
      <sheetName val="Efficiency rates"/>
      <sheetName val="Spark and Dark Spreads"/>
      <sheetName val="Intermittency"/>
      <sheetName val="Existing Plant"/>
      <sheetName val="Upgrades"/>
      <sheetName val="Endogenous closures"/>
      <sheetName val="Portfolios"/>
      <sheetName val="EDF Pricing Assumptions"/>
      <sheetName val="&gt;&gt;Control"/>
      <sheetName val="Model Settings"/>
      <sheetName val="SheetsToExport"/>
      <sheetName val="LISTS"/>
      <sheetName val="Baseline results"/>
      <sheetName val="policy costs outputs"/>
      <sheetName val="Backcasting"/>
      <sheetName val="UEM_inputs1"/>
      <sheetName val="Version_Control1"/>
      <sheetName val="&gt;_DDM_INPUTS1"/>
      <sheetName val="Policy_Overview1"/>
      <sheetName val="Existing_Policies1"/>
      <sheetName val="Feed-in_tariff_11"/>
      <sheetName val="Feed-in_tariff_21"/>
      <sheetName val="Feed-in_tariff_31"/>
      <sheetName val="Feed-in_tariff_41"/>
      <sheetName val="Feed-in_tariff_51"/>
      <sheetName val="Feed-in_tariff_61"/>
      <sheetName val="Feed-in_tariff_71"/>
      <sheetName val="Feed-in_tariff_81"/>
      <sheetName val="Strike_prices1"/>
      <sheetName val="CfD_11"/>
      <sheetName val="CfD_21"/>
      <sheetName val="CfD_31"/>
      <sheetName val="CfD_41"/>
      <sheetName val="CfD_51"/>
      <sheetName val="CfD_61"/>
      <sheetName val="CfD_71"/>
      <sheetName val="CfD_81"/>
      <sheetName val="CfD_91"/>
      <sheetName val="CfD_101"/>
      <sheetName val="CO2_limits_11"/>
      <sheetName val="Strategic_Reserve1"/>
      <sheetName val="Capacity_Payment_11"/>
      <sheetName val="Regulated_Asset_Base_11"/>
      <sheetName val="Carbon_Price_Floor1"/>
      <sheetName val="Tax_on_Profit1"/>
      <sheetName val="Tax_on_CO21"/>
      <sheetName val="Tax_on_Fuel1"/>
      <sheetName val="Policy_billing1"/>
      <sheetName val="Capacity_mechanism_(old)1"/>
      <sheetName val="Capacity_mechanism1"/>
      <sheetName val="Pricing_Mark-up1"/>
      <sheetName val="Demand_Projections1"/>
      <sheetName val="Capacity_Margin_Derating1"/>
      <sheetName val="Daily_Load_Curves1"/>
      <sheetName val="Daily_Load_Curves_(new)1"/>
      <sheetName val="Policy_Demand_Reduction1"/>
      <sheetName val="&gt;&gt;Non-conventional_capacity1"/>
      <sheetName val="Interconnector_11"/>
      <sheetName val="Hydro_and_Pumped_Storage1"/>
      <sheetName val="&gt;&gt;New_builds1"/>
      <sheetName val="VIU_assumptions1"/>
      <sheetName val="VIU_limit1"/>
      <sheetName val="Merchant_Assumptions1"/>
      <sheetName val="Plant_Available_for_New_Build1"/>
      <sheetName val="Maximum_Build_Limits1"/>
      <sheetName val="Cumulative_Max_Build_Limits1"/>
      <sheetName val="Minimum_Build_Limits1"/>
      <sheetName val="New_Plant1"/>
      <sheetName val="&gt;&gt;Technologies_and_Plant1"/>
      <sheetName val="Technology_Assumptions1"/>
      <sheetName val="Fuel_assumptions1"/>
      <sheetName val="Fuel_Assumptions_(old)1"/>
      <sheetName val="Outage_rates_(new_and_existing1"/>
      <sheetName val="Efficiency_rates1"/>
      <sheetName val="Spark_and_Dark_Spreads1"/>
      <sheetName val="Existing_Plant1"/>
      <sheetName val="Endogenous_closures1"/>
      <sheetName val="EDF_Pricing_Assumptions1"/>
      <sheetName val="Model_Settings1"/>
      <sheetName val="Baseline_results1"/>
      <sheetName val="policy_costs_outputs1"/>
      <sheetName val="UEM_inputs"/>
      <sheetName val="Version_Control"/>
      <sheetName val="&gt;_DDM_INPUTS"/>
      <sheetName val="Policy_Overview"/>
      <sheetName val="Existing_Policies"/>
      <sheetName val="Feed-in_tariff_1"/>
      <sheetName val="Feed-in_tariff_2"/>
      <sheetName val="Feed-in_tariff_3"/>
      <sheetName val="Feed-in_tariff_4"/>
      <sheetName val="Feed-in_tariff_5"/>
      <sheetName val="Feed-in_tariff_6"/>
      <sheetName val="Feed-in_tariff_7"/>
      <sheetName val="Feed-in_tariff_8"/>
      <sheetName val="Strike_prices"/>
      <sheetName val="CfD_1"/>
      <sheetName val="CfD_2"/>
      <sheetName val="CfD_3"/>
      <sheetName val="CfD_4"/>
      <sheetName val="CfD_5"/>
      <sheetName val="CfD_6"/>
      <sheetName val="CfD_7"/>
      <sheetName val="CfD_8"/>
      <sheetName val="CfD_9"/>
      <sheetName val="CfD_10"/>
      <sheetName val="CO2_limits_1"/>
      <sheetName val="Strategic_Reserve"/>
      <sheetName val="Capacity_Payment_1"/>
      <sheetName val="Regulated_Asset_Base_1"/>
      <sheetName val="Carbon_Price_Floor"/>
      <sheetName val="Tax_on_Profit"/>
      <sheetName val="Tax_on_CO2"/>
      <sheetName val="Tax_on_Fuel"/>
      <sheetName val="Policy_billing"/>
      <sheetName val="Capacity_mechanism_(old)"/>
      <sheetName val="Capacity_mechanism"/>
      <sheetName val="Pricing_Mark-up"/>
      <sheetName val="Demand_Projections"/>
      <sheetName val="Capacity_Margin_Derating"/>
      <sheetName val="Daily_Load_Curves"/>
      <sheetName val="Daily_Load_Curves_(new)"/>
      <sheetName val="Policy_Demand_Reduction"/>
      <sheetName val="&gt;&gt;Non-conventional_capacity"/>
      <sheetName val="Interconnector_1"/>
      <sheetName val="Hydro_and_Pumped_Storage"/>
      <sheetName val="&gt;&gt;New_builds"/>
      <sheetName val="VIU_assumptions"/>
      <sheetName val="VIU_limit"/>
      <sheetName val="Merchant_Assumptions"/>
      <sheetName val="Plant_Available_for_New_Build"/>
      <sheetName val="Maximum_Build_Limits"/>
      <sheetName val="Cumulative_Max_Build_Limits"/>
      <sheetName val="Minimum_Build_Limits"/>
      <sheetName val="New_Plant"/>
      <sheetName val="&gt;&gt;Technologies_and_Plant"/>
      <sheetName val="Technology_Assumptions"/>
      <sheetName val="Fuel_assumptions"/>
      <sheetName val="Fuel_Assumptions_(old)"/>
      <sheetName val="Outage_rates_(new_and_existing)"/>
      <sheetName val="Efficiency_rates"/>
      <sheetName val="Spark_and_Dark_Spreads"/>
      <sheetName val="Existing_Plant"/>
      <sheetName val="Endogenous_closures"/>
      <sheetName val="EDF_Pricing_Assumptions"/>
      <sheetName val="Model_Settings"/>
      <sheetName val="Baseline_results"/>
      <sheetName val="policy_costs_outputs"/>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refreshError="1"/>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refreshError="1"/>
      <sheetData sheetId="79" refreshError="1"/>
      <sheetData sheetId="80" refreshError="1"/>
      <sheetData sheetId="81" refreshError="1"/>
      <sheetData sheetId="82" refreshError="1"/>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log"/>
      <sheetName val="QA"/>
      <sheetName val="Version Control"/>
      <sheetName val="Sheet Index"/>
      <sheetName val="(old) Data and assumptions log"/>
      <sheetName val="&gt; DDM INPUTS"/>
      <sheetName val="&gt;&gt;Policies"/>
      <sheetName val="CFD Strike Prices - Control"/>
      <sheetName val="Policy Overview"/>
      <sheetName val="Existing Policies"/>
      <sheetName val="Strike prices"/>
      <sheetName val="Heat revenues"/>
      <sheetName val="Feed-in tariff 1"/>
      <sheetName val="Feed-in tariff 2"/>
      <sheetName val="Feed-in tariff 3"/>
      <sheetName val="Feed-in tariff 4"/>
      <sheetName val="Feed-in tariff 5"/>
      <sheetName val="Feed-in tariff 6"/>
      <sheetName val="Feed-in tariff 7"/>
      <sheetName val="CfD Network losses adjustment"/>
      <sheetName val="CfD 1"/>
      <sheetName val="CfD 2"/>
      <sheetName val="CfD 3"/>
      <sheetName val="CfD 4"/>
      <sheetName val="CfD 5"/>
      <sheetName val="CfD 6"/>
      <sheetName val="CfD 7"/>
      <sheetName val="CfD 8"/>
      <sheetName val="CfD 9"/>
      <sheetName val="CfD 10"/>
      <sheetName val="CfD 11"/>
      <sheetName val="CfD 12"/>
      <sheetName val="CfD 13"/>
      <sheetName val="CfD 14"/>
      <sheetName val="CfD 15"/>
      <sheetName val="CfD 16"/>
      <sheetName val="CfD 17"/>
      <sheetName val="CfD 18"/>
      <sheetName val="CfD 19"/>
      <sheetName val="CfD 20"/>
      <sheetName val="CfD 21"/>
      <sheetName val="CfD 22"/>
      <sheetName val="CfD 23"/>
      <sheetName val="CfD 24"/>
      <sheetName val="CfD 25"/>
      <sheetName val="Regulated Asset Base 1"/>
      <sheetName val="CO2 limits 1"/>
      <sheetName val="Strategic Reserve"/>
      <sheetName val="Capacity Payment 1"/>
      <sheetName val="Carbon Price Floor"/>
      <sheetName val="Tax on Profit"/>
      <sheetName val="Tax on CO2"/>
      <sheetName val="Tax on Fuel"/>
      <sheetName val="Policy billing"/>
      <sheetName val="Capacity mechanism"/>
      <sheetName val="&gt;&gt;Prices"/>
      <sheetName val="EDF Pricing Assumptions"/>
      <sheetName val="Pricing Mark-up"/>
      <sheetName val="&gt;&gt;Demand"/>
      <sheetName val="Demand Projections"/>
      <sheetName val="Capacity Margin Derating"/>
      <sheetName val="Daily Load Curves (new)"/>
      <sheetName val="Policy Demand Reduction"/>
      <sheetName val="DSR"/>
      <sheetName val="&gt;&gt;Non-conventional capacity"/>
      <sheetName val="Reserve"/>
      <sheetName val="Autogeneration"/>
      <sheetName val="Interconnectors"/>
      <sheetName val="Inter fixed flow 1"/>
      <sheetName val="Inter price responsive 1"/>
      <sheetName val="Hydro and Pumped Storage"/>
      <sheetName val="&gt;&gt;New builds"/>
      <sheetName val="VIU assumptions"/>
      <sheetName val="VIU limit"/>
      <sheetName val="Merchant Assumptions"/>
      <sheetName val="Maximum Build Limits"/>
      <sheetName val="Plant Available for New Build"/>
      <sheetName val="Cumulative Max Build Limits"/>
      <sheetName val="Minimum Build Limits"/>
      <sheetName val="New Plant"/>
      <sheetName val="&gt;&gt;Technologies and Plant"/>
      <sheetName val="Fuel assumptions"/>
      <sheetName val="Fuel Assumptions (old)"/>
      <sheetName val="Water"/>
      <sheetName val="Outage rates (new and existing)"/>
      <sheetName val="Losses"/>
      <sheetName val="Efficiency rates"/>
      <sheetName val="Spark and Dark Spreads"/>
      <sheetName val="Intermittency"/>
      <sheetName val="Technology Assumptions"/>
      <sheetName val="Existing Plant"/>
      <sheetName val="Upgrades"/>
      <sheetName val="Endogenous closures"/>
      <sheetName val="Portfolios"/>
      <sheetName val="&gt;&gt;Control"/>
      <sheetName val="Investment Scenarios"/>
      <sheetName val="Model Settings"/>
      <sheetName val="SheetsToExport"/>
      <sheetName val="LISTS"/>
      <sheetName val="Sheet2"/>
      <sheetName val="UEM_InputData"/>
      <sheetName val="DATA"/>
      <sheetName val="FITs data"/>
      <sheetName val="Group Build Limits"/>
      <sheetName val="Ancillary Services"/>
      <sheetName val="Technology Groups"/>
      <sheetName val="UEM inputs"/>
      <sheetName val="&gt;&gt;CHP"/>
      <sheetName val="CHP data placeholders"/>
      <sheetName val="CHP Data"/>
      <sheetName val="CHP Working"/>
      <sheetName val="CHP Dummy data record"/>
      <sheetName val="CHP Operating Profiles"/>
      <sheetName val="CHP Profile Mapping"/>
      <sheetName val="CHP Retail Price Profile 1"/>
      <sheetName val="CHP Retail Price Profile 2"/>
      <sheetName val="&gt;&gt; ROCs generation"/>
      <sheetName val="Plant generation (2)"/>
      <sheetName val="CASHFLOW generation"/>
      <sheetName val="Pipeline plant"/>
      <sheetName val="Assumptions_log1"/>
      <sheetName val="Version_Control1"/>
      <sheetName val="Sheet_Index1"/>
      <sheetName val="(old)_Data_and_assumptions_log1"/>
      <sheetName val="&gt;_DDM_INPUTS1"/>
      <sheetName val="CFD_Strike_Prices_-_Control1"/>
      <sheetName val="Policy_Overview1"/>
      <sheetName val="Existing_Policies1"/>
      <sheetName val="Strike_prices1"/>
      <sheetName val="Heat_revenues1"/>
      <sheetName val="Feed-in_tariff_11"/>
      <sheetName val="Feed-in_tariff_21"/>
      <sheetName val="Feed-in_tariff_31"/>
      <sheetName val="Feed-in_tariff_41"/>
      <sheetName val="Feed-in_tariff_51"/>
      <sheetName val="Feed-in_tariff_61"/>
      <sheetName val="Feed-in_tariff_71"/>
      <sheetName val="CfD_Network_losses_adjustment1"/>
      <sheetName val="CfD_110"/>
      <sheetName val="CfD_26"/>
      <sheetName val="CfD_31"/>
      <sheetName val="CfD_41"/>
      <sheetName val="CfD_51"/>
      <sheetName val="CfD_61"/>
      <sheetName val="CfD_71"/>
      <sheetName val="CfD_81"/>
      <sheetName val="CfD_91"/>
      <sheetName val="CfD_101"/>
      <sheetName val="CfD_111"/>
      <sheetName val="CfD_121"/>
      <sheetName val="CfD_131"/>
      <sheetName val="CfD_141"/>
      <sheetName val="CfD_151"/>
      <sheetName val="CfD_161"/>
      <sheetName val="CfD_171"/>
      <sheetName val="CfD_181"/>
      <sheetName val="CfD_191"/>
      <sheetName val="CfD_201"/>
      <sheetName val="CfD_211"/>
      <sheetName val="CfD_221"/>
      <sheetName val="CfD_231"/>
      <sheetName val="CfD_241"/>
      <sheetName val="CfD_251"/>
      <sheetName val="Regulated_Asset_Base_11"/>
      <sheetName val="CO2_limits_11"/>
      <sheetName val="Strategic_Reserve1"/>
      <sheetName val="Capacity_Payment_11"/>
      <sheetName val="Carbon_Price_Floor1"/>
      <sheetName val="Tax_on_Profit1"/>
      <sheetName val="Tax_on_CO21"/>
      <sheetName val="Tax_on_Fuel1"/>
      <sheetName val="Policy_billing1"/>
      <sheetName val="Capacity_mechanism1"/>
      <sheetName val="EDF_Pricing_Assumptions1"/>
      <sheetName val="Pricing_Mark-up1"/>
      <sheetName val="Demand_Projections1"/>
      <sheetName val="Capacity_Margin_Derating1"/>
      <sheetName val="Daily_Load_Curves_(new)1"/>
      <sheetName val="Policy_Demand_Reduction1"/>
      <sheetName val="&gt;&gt;Non-conventional_capacity1"/>
      <sheetName val="Inter_fixed_flow_11"/>
      <sheetName val="Inter_price_responsive_11"/>
      <sheetName val="Hydro_and_Pumped_Storage1"/>
      <sheetName val="&gt;&gt;New_builds1"/>
      <sheetName val="VIU_assumptions1"/>
      <sheetName val="VIU_limit1"/>
      <sheetName val="Merchant_Assumptions1"/>
      <sheetName val="Maximum_Build_Limits1"/>
      <sheetName val="Plant_Available_for_New_Build1"/>
      <sheetName val="Cumulative_Max_Build_Limits1"/>
      <sheetName val="Minimum_Build_Limits1"/>
      <sheetName val="New_Plant1"/>
      <sheetName val="&gt;&gt;Technologies_and_Plant1"/>
      <sheetName val="Fuel_assumptions1"/>
      <sheetName val="Fuel_Assumptions_(old)1"/>
      <sheetName val="Outage_rates_(new_and_existing1"/>
      <sheetName val="Efficiency_rates1"/>
      <sheetName val="Spark_and_Dark_Spreads1"/>
      <sheetName val="Technology_Assumptions1"/>
      <sheetName val="Existing_Plant1"/>
      <sheetName val="Endogenous_closures1"/>
      <sheetName val="Investment_Scenarios1"/>
      <sheetName val="Model_Settings1"/>
      <sheetName val="FITs_data1"/>
      <sheetName val="Group_Build_Limits1"/>
      <sheetName val="Ancillary_Services1"/>
      <sheetName val="Technology_Groups1"/>
      <sheetName val="UEM_inputs1"/>
      <sheetName val="CHP_data_placeholders1"/>
      <sheetName val="CHP_Data1"/>
      <sheetName val="CHP_Working1"/>
      <sheetName val="CHP_Dummy_data_record1"/>
      <sheetName val="CHP_Operating_Profiles1"/>
      <sheetName val="CHP_Profile_Mapping1"/>
      <sheetName val="CHP_Retail_Price_Profile_11"/>
      <sheetName val="CHP_Retail_Price_Profile_21"/>
      <sheetName val="&gt;&gt;_ROCs_generation1"/>
      <sheetName val="Plant_generation_(2)1"/>
      <sheetName val="CASHFLOW_generation1"/>
      <sheetName val="Pipeline_plant1"/>
      <sheetName val="Assumptions_log"/>
      <sheetName val="Version_Control"/>
      <sheetName val="Sheet_Index"/>
      <sheetName val="(old)_Data_and_assumptions_log"/>
      <sheetName val="&gt;_DDM_INPUTS"/>
      <sheetName val="CFD_Strike_Prices_-_Control"/>
      <sheetName val="Policy_Overview"/>
      <sheetName val="Existing_Policies"/>
      <sheetName val="Strike_prices"/>
      <sheetName val="Heat_revenues"/>
      <sheetName val="Feed-in_tariff_1"/>
      <sheetName val="Feed-in_tariff_2"/>
      <sheetName val="Feed-in_tariff_3"/>
      <sheetName val="Feed-in_tariff_4"/>
      <sheetName val="Feed-in_tariff_5"/>
      <sheetName val="Feed-in_tariff_6"/>
      <sheetName val="Feed-in_tariff_7"/>
      <sheetName val="CfD_Network_losses_adjustment"/>
      <sheetName val="CfD_1"/>
      <sheetName val="CfD_2"/>
      <sheetName val="CfD_3"/>
      <sheetName val="CfD_4"/>
      <sheetName val="CfD_5"/>
      <sheetName val="CfD_6"/>
      <sheetName val="CfD_7"/>
      <sheetName val="CfD_8"/>
      <sheetName val="CfD_9"/>
      <sheetName val="CfD_10"/>
      <sheetName val="CfD_11"/>
      <sheetName val="CfD_12"/>
      <sheetName val="CfD_13"/>
      <sheetName val="CfD_14"/>
      <sheetName val="CfD_15"/>
      <sheetName val="CfD_16"/>
      <sheetName val="CfD_17"/>
      <sheetName val="CfD_18"/>
      <sheetName val="CfD_19"/>
      <sheetName val="CfD_20"/>
      <sheetName val="CfD_21"/>
      <sheetName val="CfD_22"/>
      <sheetName val="CfD_23"/>
      <sheetName val="CfD_24"/>
      <sheetName val="CfD_25"/>
      <sheetName val="Regulated_Asset_Base_1"/>
      <sheetName val="CO2_limits_1"/>
      <sheetName val="Strategic_Reserve"/>
      <sheetName val="Capacity_Payment_1"/>
      <sheetName val="Carbon_Price_Floor"/>
      <sheetName val="Tax_on_Profit"/>
      <sheetName val="Tax_on_CO2"/>
      <sheetName val="Tax_on_Fuel"/>
      <sheetName val="Policy_billing"/>
      <sheetName val="Capacity_mechanism"/>
      <sheetName val="EDF_Pricing_Assumptions"/>
      <sheetName val="Pricing_Mark-up"/>
      <sheetName val="Demand_Projections"/>
      <sheetName val="Capacity_Margin_Derating"/>
      <sheetName val="Daily_Load_Curves_(new)"/>
      <sheetName val="Policy_Demand_Reduction"/>
      <sheetName val="&gt;&gt;Non-conventional_capacity"/>
      <sheetName val="Inter_fixed_flow_1"/>
      <sheetName val="Inter_price_responsive_1"/>
      <sheetName val="Hydro_and_Pumped_Storage"/>
      <sheetName val="&gt;&gt;New_builds"/>
      <sheetName val="VIU_assumptions"/>
      <sheetName val="VIU_limit"/>
      <sheetName val="Merchant_Assumptions"/>
      <sheetName val="Maximum_Build_Limits"/>
      <sheetName val="Plant_Available_for_New_Build"/>
      <sheetName val="Cumulative_Max_Build_Limits"/>
      <sheetName val="Minimum_Build_Limits"/>
      <sheetName val="New_Plant"/>
      <sheetName val="&gt;&gt;Technologies_and_Plant"/>
      <sheetName val="Fuel_assumptions"/>
      <sheetName val="Fuel_Assumptions_(old)"/>
      <sheetName val="Outage_rates_(new_and_existing)"/>
      <sheetName val="Efficiency_rates"/>
      <sheetName val="Spark_and_Dark_Spreads"/>
      <sheetName val="Technology_Assumptions"/>
      <sheetName val="Existing_Plant"/>
      <sheetName val="Endogenous_closures"/>
      <sheetName val="Investment_Scenarios"/>
      <sheetName val="Model_Settings"/>
      <sheetName val="FITs_data"/>
      <sheetName val="Group_Build_Limits"/>
      <sheetName val="Ancillary_Services"/>
      <sheetName val="Technology_Groups"/>
      <sheetName val="UEM_inputs"/>
      <sheetName val="CHP_data_placeholders"/>
      <sheetName val="CHP_Data"/>
      <sheetName val="CHP_Working"/>
      <sheetName val="CHP_Dummy_data_record"/>
      <sheetName val="CHP_Operating_Profiles"/>
      <sheetName val="CHP_Profile_Mapping"/>
      <sheetName val="CHP_Retail_Price_Profile_1"/>
      <sheetName val="CHP_Retail_Price_Profile_2"/>
      <sheetName val="&gt;&gt;_ROCs_generation"/>
      <sheetName val="Plant_generation_(2)"/>
      <sheetName val="CASHFLOW_generation"/>
      <sheetName val="Pipeline_pla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sheetData sheetId="67" refreshError="1"/>
      <sheetData sheetId="68" refreshError="1"/>
      <sheetData sheetId="69" refreshError="1"/>
      <sheetData sheetId="70" refreshError="1"/>
      <sheetData sheetId="71" refreshError="1"/>
      <sheetData sheetId="72"/>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CONTROL"/>
      <sheetName val="Sectors"/>
      <sheetName val="Econ parameters"/>
      <sheetName val="Price Calcs"/>
      <sheetName val="Policy Impacts"/>
      <sheetName val="IRR Calc"/>
      <sheetName val="Capacity Summary"/>
      <sheetName val="Capacity By Sector"/>
      <sheetName val="Heat&amp;Elec Output"/>
      <sheetName val="Heat Output By Sector"/>
      <sheetName val="Power Output By Sector"/>
      <sheetName val="Fuel Use Output"/>
      <sheetName val="Heat Fuel By Sector"/>
      <sheetName val="Power Fuel By Sector"/>
      <sheetName val="Probabilities"/>
      <sheetName val="Capex Breakdown2020"/>
      <sheetName val="Capex Breakdown2025"/>
      <sheetName val="Capex Breakdown2030"/>
      <sheetName val="LISTS"/>
      <sheetName val="Econ_parameters1"/>
      <sheetName val="Price_Calcs1"/>
      <sheetName val="Policy_Impacts1"/>
      <sheetName val="IRR_Calc1"/>
      <sheetName val="Capacity_Summary1"/>
      <sheetName val="Capacity_By_Sector1"/>
      <sheetName val="Heat&amp;Elec_Output1"/>
      <sheetName val="Heat_Output_By_Sector1"/>
      <sheetName val="Power_Output_By_Sector1"/>
      <sheetName val="Fuel_Use_Output1"/>
      <sheetName val="Heat_Fuel_By_Sector1"/>
      <sheetName val="Power_Fuel_By_Sector1"/>
      <sheetName val="Capex_Breakdown20201"/>
      <sheetName val="Capex_Breakdown20251"/>
      <sheetName val="Capex_Breakdown20301"/>
      <sheetName val="Econ_parameters"/>
      <sheetName val="Price_Calcs"/>
      <sheetName val="Policy_Impacts"/>
      <sheetName val="IRR_Calc"/>
      <sheetName val="Capacity_Summary"/>
      <sheetName val="Capacity_By_Sector"/>
      <sheetName val="Heat&amp;Elec_Output"/>
      <sheetName val="Heat_Output_By_Sector"/>
      <sheetName val="Power_Output_By_Sector"/>
      <sheetName val="Fuel_Use_Output"/>
      <sheetName val="Heat_Fuel_By_Sector"/>
      <sheetName val="Power_Fuel_By_Sector"/>
      <sheetName val="Capex_Breakdown2020"/>
      <sheetName val="Capex_Breakdown2025"/>
      <sheetName val="Capex_Breakdown2030"/>
    </sheetNames>
    <sheetDataSet>
      <sheetData sheetId="0"/>
      <sheetData sheetId="1"/>
      <sheetData sheetId="2" refreshError="1"/>
      <sheetData sheetId="3"/>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control"/>
      <sheetName val="Methodology Master"/>
      <sheetName val="Policy Master &amp; Summary Impacts"/>
      <sheetName val="Gas P Breakdown"/>
      <sheetName val="Electricity P Breakdown"/>
      <sheetName val="Gas bill dom"/>
      <sheetName val="Elec bill dom"/>
      <sheetName val="Gas bill non dom"/>
      <sheetName val="Elec bill non dom"/>
      <sheetName val="Gas bill EII"/>
      <sheetName val="Elec bill EII"/>
      <sheetName val="Consumption"/>
      <sheetName val="UEP Consumption"/>
      <sheetName val="GDP deflators"/>
      <sheetName val="Emission Factors"/>
      <sheetName val="Wholesale Prices"/>
      <sheetName val="Domestic Premia"/>
      <sheetName val="Supplier Margin"/>
      <sheetName val="TDM"/>
      <sheetName val="Network Losses"/>
      <sheetName val="Balancing Costs"/>
      <sheetName val="Better Billing"/>
      <sheetName val="Building Regs"/>
      <sheetName val="CCAs"/>
      <sheetName val="CCL"/>
      <sheetName val="Historic CERT, EEC, CESP"/>
      <sheetName val="CERT"/>
      <sheetName val="CERT Ext"/>
      <sheetName val="CESP"/>
      <sheetName val="CRC"/>
      <sheetName val="EMR"/>
      <sheetName val="ETS &amp; CPF "/>
      <sheetName val="FITs"/>
      <sheetName val="Green Deal and ECO"/>
      <sheetName val="PP"/>
      <sheetName val="RO"/>
      <sheetName val="SM"/>
      <sheetName val="VAs"/>
      <sheetName val="WHD"/>
      <sheetName val="ZCH"/>
      <sheetName val="Domestic Price Data"/>
      <sheetName val="Non-Dom Price Data QEP 3.4.1"/>
      <sheetName val="Ind Price Data QEP 3.1.3"/>
      <sheetName val="Outputs for UEP Gas"/>
      <sheetName val="Outputs for UEP electricity"/>
      <sheetName val="Outputs for DIMPSA"/>
      <sheetName val="Source Numbers for Master Lists"/>
      <sheetName val="Tables and charts"/>
      <sheetName val="Version_control1"/>
      <sheetName val="Methodology_Master1"/>
      <sheetName val="Policy_Master_&amp;_Summary_Impact1"/>
      <sheetName val="Gas_P_Breakdown1"/>
      <sheetName val="Electricity_P_Breakdown1"/>
      <sheetName val="Gas_bill_dom1"/>
      <sheetName val="Elec_bill_dom1"/>
      <sheetName val="Gas_bill_non_dom1"/>
      <sheetName val="Elec_bill_non_dom1"/>
      <sheetName val="Gas_bill_EII1"/>
      <sheetName val="Elec_bill_EII1"/>
      <sheetName val="UEP_Consumption1"/>
      <sheetName val="GDP_deflators1"/>
      <sheetName val="Emission_Factors1"/>
      <sheetName val="Wholesale_Prices1"/>
      <sheetName val="Domestic_Premia1"/>
      <sheetName val="Supplier_Margin1"/>
      <sheetName val="Network_Losses1"/>
      <sheetName val="Balancing_Costs1"/>
      <sheetName val="Better_Billing1"/>
      <sheetName val="Building_Regs1"/>
      <sheetName val="Historic_CERT,_EEC,_CESP1"/>
      <sheetName val="CERT_Ext1"/>
      <sheetName val="ETS_&amp;_CPF_1"/>
      <sheetName val="Green_Deal_and_ECO1"/>
      <sheetName val="Domestic_Price_Data1"/>
      <sheetName val="Non-Dom_Price_Data_QEP_3_4_11"/>
      <sheetName val="Ind_Price_Data_QEP_3_1_31"/>
      <sheetName val="Outputs_for_UEP_Gas1"/>
      <sheetName val="Outputs_for_UEP_electricity1"/>
      <sheetName val="Outputs_for_DIMPSA1"/>
      <sheetName val="Source_Numbers_for_Master_List1"/>
      <sheetName val="Tables_and_charts1"/>
      <sheetName val="Version_control"/>
      <sheetName val="Methodology_Master"/>
      <sheetName val="Policy_Master_&amp;_Summary_Impacts"/>
      <sheetName val="Gas_P_Breakdown"/>
      <sheetName val="Electricity_P_Breakdown"/>
      <sheetName val="Gas_bill_dom"/>
      <sheetName val="Elec_bill_dom"/>
      <sheetName val="Gas_bill_non_dom"/>
      <sheetName val="Elec_bill_non_dom"/>
      <sheetName val="Gas_bill_EII"/>
      <sheetName val="Elec_bill_EII"/>
      <sheetName val="UEP_Consumption"/>
      <sheetName val="GDP_deflators"/>
      <sheetName val="Emission_Factors"/>
      <sheetName val="Wholesale_Prices"/>
      <sheetName val="Domestic_Premia"/>
      <sheetName val="Supplier_Margin"/>
      <sheetName val="Network_Losses"/>
      <sheetName val="Balancing_Costs"/>
      <sheetName val="Better_Billing"/>
      <sheetName val="Building_Regs"/>
      <sheetName val="Historic_CERT,_EEC,_CESP"/>
      <sheetName val="CERT_Ext"/>
      <sheetName val="ETS_&amp;_CPF_"/>
      <sheetName val="Green_Deal_and_ECO"/>
      <sheetName val="Domestic_Price_Data"/>
      <sheetName val="Non-Dom_Price_Data_QEP_3_4_1"/>
      <sheetName val="Ind_Price_Data_QEP_3_1_3"/>
      <sheetName val="Outputs_for_UEP_Gas"/>
      <sheetName val="Outputs_for_UEP_electricity"/>
      <sheetName val="Outputs_for_DIMPSA"/>
      <sheetName val="Source_Numbers_for_Master_Lists"/>
      <sheetName val="Tables_and_char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un information"/>
      <sheetName val="Sheet Index"/>
      <sheetName val="Version control"/>
      <sheetName val="Detailed Summary"/>
      <sheetName val="DECC Summary"/>
      <sheetName val="Baseline results"/>
      <sheetName val="N.I. costs"/>
      <sheetName val="Lists"/>
      <sheetName val="Investor decision analysis"/>
      <sheetName val="Clearance rates"/>
      <sheetName val="Missed Clearance rates"/>
      <sheetName val="CMbids"/>
      <sheetName val="Named plant closures"/>
      <sheetName val="Pipeline plant"/>
      <sheetName val="Prices, UE, Fuel, Demand, Heat"/>
      <sheetName val="Individual Plant Data"/>
      <sheetName val="SRMC summary"/>
      <sheetName val="Duration Curves"/>
      <sheetName val="Intra day summary"/>
      <sheetName val="NI Summary"/>
      <sheetName val="CBA sheets&gt;&gt;"/>
      <sheetName val="NI CBA"/>
      <sheetName val="Hurdle rates"/>
      <sheetName val="Summary"/>
      <sheetName val="SONI to NG_NI"/>
      <sheetName val="NI consolidation"/>
      <sheetName val="BSUoS Costs"/>
      <sheetName val="TNUoS charges"/>
      <sheetName val="Spatial Split"/>
      <sheetName val="Fuel Price Summary"/>
      <sheetName val="DDM Sheets&gt;&gt;"/>
      <sheetName val="OperatingCapacity"/>
      <sheetName val="Fuel"/>
      <sheetName val="IRRs"/>
      <sheetName val="InstalledCapacity"/>
      <sheetName val="CO2"/>
      <sheetName val="Prices"/>
      <sheetName val="Costs"/>
      <sheetName val="Demand"/>
      <sheetName val="Carbon Price"/>
      <sheetName val="Fuel Prices"/>
      <sheetName val="Spreads"/>
      <sheetName val="ReservePayments"/>
      <sheetName val="Control"/>
      <sheetName val="DeratedCapacities"/>
      <sheetName val="CASHFLOW IRRS"/>
      <sheetName val="DemandExtreme"/>
      <sheetName val="CASHFLOW Capacity"/>
      <sheetName val="CASHFLOW CM payments"/>
      <sheetName val="CASHFLOW CM penalty"/>
      <sheetName val="PolicyCosts"/>
      <sheetName val="CM Penalties"/>
      <sheetName val="Load curve"/>
      <sheetName val="Wholesale curve"/>
      <sheetName val="SystemSRMC curve"/>
      <sheetName val="IntraDayGeneration"/>
      <sheetName val="Upgrade report"/>
      <sheetName val="Reserve payments"/>
      <sheetName val="CASHFLOW Max capacity"/>
      <sheetName val="CASHFLOW LoadFactor"/>
      <sheetName val="CASHFLOW SRMC"/>
      <sheetName val="CASHFLOW strike price"/>
      <sheetName val="CASHFLOW generation"/>
      <sheetName val="CASHFLOW Income"/>
      <sheetName val="CASHFLOW Profit"/>
      <sheetName val="CASHFLOW Spread"/>
      <sheetName val="MarginalEmissions curve"/>
      <sheetName val="Marginal emission factors"/>
      <sheetName val="Generation"/>
      <sheetName val="CapacityMechanism"/>
      <sheetName val="CM Payments"/>
      <sheetName val="CMcapacityProcured"/>
      <sheetName val="RenewableSplitGeneration"/>
      <sheetName val="SC - Generation"/>
      <sheetName val="SC - Construction"/>
      <sheetName val="SC - Capacity Mechanism"/>
      <sheetName val="SC - Ancillery Payments"/>
      <sheetName val="SC - Financing Cost"/>
      <sheetName val="EEU"/>
      <sheetName val="LOLE"/>
      <sheetName val="EFC Data"/>
      <sheetName val="SC - Ancillary Payments"/>
      <sheetName val="System cost"/>
      <sheetName val="Retail prices"/>
      <sheetName val="LOLEdata"/>
      <sheetName val="PolicyCostsByTech"/>
      <sheetName val="SC - Cap Mech"/>
      <sheetName val="SC - Ancillary"/>
      <sheetName val="Investor decisions"/>
      <sheetName val="DDM Input sheets&gt;&gt;"/>
      <sheetName val="Technology Assumptions"/>
      <sheetName val="VIU assumptions"/>
      <sheetName val="Carbon Price Floor"/>
      <sheetName val="Strike prices"/>
      <sheetName val="Capacity mechanism"/>
      <sheetName val="Existing Policies"/>
      <sheetName val="Targets+LCF Trajectory"/>
      <sheetName val="Heat revenues"/>
      <sheetName val="Demand Projections"/>
      <sheetName val="New Plant"/>
      <sheetName val="Existing Plant"/>
      <sheetName val="Upgrades"/>
      <sheetName val="Autogeneration"/>
      <sheetName val="CBA control"/>
      <sheetName val="CASHFLOW Policy income"/>
      <sheetName val="RetirementSummary"/>
      <sheetName val="CASHFLOW Capacity 2"/>
      <sheetName val="Plant commissioning sum"/>
      <sheetName val="CASHFLOW generation2"/>
      <sheetName val="CASHFLOW Wholesale income"/>
      <sheetName val="CASHFLOW No. of starts"/>
      <sheetName val="EEUdata"/>
      <sheetName val="CHP - Heat Output"/>
      <sheetName val="CHP - Total Fuel"/>
      <sheetName val="CHP - Own generation"/>
      <sheetName val="CHP - Exported power"/>
      <sheetName val="CHP - Qi"/>
      <sheetName val="CHP - Pes"/>
      <sheetName val="CHP - Pes percentage"/>
      <sheetName val="CASHFLOW SRMC Power Export"/>
      <sheetName val="CASHFLOW SRMC Heat Onsite"/>
      <sheetName val="CASHFLOW SRMC Power Onsite"/>
      <sheetName val="CASHFLOW Operational hours"/>
      <sheetName val="CASHFLOW Operational hours2"/>
      <sheetName val="CASHFLOW Operational hours3"/>
      <sheetName val="Wholesale curve - annual"/>
      <sheetName val="Run_information1"/>
      <sheetName val="Sheet_Index1"/>
      <sheetName val="Version_control1"/>
      <sheetName val="Detailed_Summary1"/>
      <sheetName val="DECC_Summary1"/>
      <sheetName val="Baseline_results1"/>
      <sheetName val="N_I__costs1"/>
      <sheetName val="Investor_decision_analysis1"/>
      <sheetName val="Clearance_rates1"/>
      <sheetName val="Missed_Clearance_rates1"/>
      <sheetName val="Named_plant_closures1"/>
      <sheetName val="Pipeline_plant1"/>
      <sheetName val="Prices,_UE,_Fuel,_Demand,_Heat1"/>
      <sheetName val="Individual_Plant_Data1"/>
      <sheetName val="SRMC_summary1"/>
      <sheetName val="Duration_Curves1"/>
      <sheetName val="Intra_day_summary1"/>
      <sheetName val="NI_Summary1"/>
      <sheetName val="CBA_sheets&gt;&gt;1"/>
      <sheetName val="NI_CBA1"/>
      <sheetName val="Hurdle_rates1"/>
      <sheetName val="SONI_to_NG_NI1"/>
      <sheetName val="NI_consolidation1"/>
      <sheetName val="BSUoS_Costs1"/>
      <sheetName val="TNUoS_charges1"/>
      <sheetName val="Spatial_Split1"/>
      <sheetName val="Fuel_Price_Summary1"/>
      <sheetName val="DDM_Sheets&gt;&gt;1"/>
      <sheetName val="Carbon_Price1"/>
      <sheetName val="Fuel_Prices1"/>
      <sheetName val="CASHFLOW_IRRS1"/>
      <sheetName val="CASHFLOW_Capacity1"/>
      <sheetName val="CASHFLOW_CM_payments1"/>
      <sheetName val="CASHFLOW_CM_penalty1"/>
      <sheetName val="CM_Penalties1"/>
      <sheetName val="Load_curve1"/>
      <sheetName val="Wholesale_curve1"/>
      <sheetName val="SystemSRMC_curve1"/>
      <sheetName val="Upgrade_report1"/>
      <sheetName val="Reserve_payments1"/>
      <sheetName val="CASHFLOW_Max_capacity1"/>
      <sheetName val="CASHFLOW_LoadFactor1"/>
      <sheetName val="CASHFLOW_SRMC1"/>
      <sheetName val="CASHFLOW_strike_price1"/>
      <sheetName val="CASHFLOW_generation1"/>
      <sheetName val="CASHFLOW_Income1"/>
      <sheetName val="CASHFLOW_Profit1"/>
      <sheetName val="CASHFLOW_Spread1"/>
      <sheetName val="MarginalEmissions_curve1"/>
      <sheetName val="Marginal_emission_factors1"/>
      <sheetName val="CM_Payments1"/>
      <sheetName val="SC_-_Generation1"/>
      <sheetName val="SC_-_Construction1"/>
      <sheetName val="SC_-_Capacity_Mechanism1"/>
      <sheetName val="SC_-_Ancillery_Payments1"/>
      <sheetName val="SC_-_Financing_Cost1"/>
      <sheetName val="EFC_Data1"/>
      <sheetName val="SC_-_Ancillary_Payments1"/>
      <sheetName val="System_cost1"/>
      <sheetName val="Retail_prices1"/>
      <sheetName val="SC_-_Cap_Mech1"/>
      <sheetName val="SC_-_Ancillary1"/>
      <sheetName val="Investor_decisions1"/>
      <sheetName val="DDM_Input_sheets&gt;&gt;1"/>
      <sheetName val="Technology_Assumptions1"/>
      <sheetName val="VIU_assumptions1"/>
      <sheetName val="Carbon_Price_Floor1"/>
      <sheetName val="Strike_prices1"/>
      <sheetName val="Capacity_mechanism1"/>
      <sheetName val="Existing_Policies1"/>
      <sheetName val="Targets+LCF_Trajectory1"/>
      <sheetName val="Heat_revenues1"/>
      <sheetName val="Demand_Projections1"/>
      <sheetName val="New_Plant1"/>
      <sheetName val="Existing_Plant1"/>
      <sheetName val="CBA_control1"/>
      <sheetName val="CASHFLOW_Policy_income1"/>
      <sheetName val="CASHFLOW_Capacity_21"/>
      <sheetName val="Plant_commissioning_sum1"/>
      <sheetName val="CASHFLOW_generation21"/>
      <sheetName val="CASHFLOW_Wholesale_income1"/>
      <sheetName val="CASHFLOW_No__of_starts1"/>
      <sheetName val="CHP_-_Heat_Output1"/>
      <sheetName val="CHP_-_Total_Fuel1"/>
      <sheetName val="CHP_-_Own_generation1"/>
      <sheetName val="CHP_-_Exported_power1"/>
      <sheetName val="CHP_-_Qi1"/>
      <sheetName val="CHP_-_Pes1"/>
      <sheetName val="CHP_-_Pes_percentage1"/>
      <sheetName val="CASHFLOW_SRMC_Power_Export1"/>
      <sheetName val="CASHFLOW_SRMC_Heat_Onsite1"/>
      <sheetName val="CASHFLOW_SRMC_Power_Onsite1"/>
      <sheetName val="CASHFLOW_Operational_hours1"/>
      <sheetName val="CASHFLOW_Operational_hours21"/>
      <sheetName val="CASHFLOW_Operational_hours31"/>
      <sheetName val="Wholesale_curve_-_annual1"/>
      <sheetName val="Run_information"/>
      <sheetName val="Sheet_Index"/>
      <sheetName val="Version_control"/>
      <sheetName val="Detailed_Summary"/>
      <sheetName val="DECC_Summary"/>
      <sheetName val="Baseline_results"/>
      <sheetName val="N_I__costs"/>
      <sheetName val="Investor_decision_analysis"/>
      <sheetName val="Clearance_rates"/>
      <sheetName val="Missed_Clearance_rates"/>
      <sheetName val="Named_plant_closures"/>
      <sheetName val="Pipeline_plant"/>
      <sheetName val="Prices,_UE,_Fuel,_Demand,_Heat"/>
      <sheetName val="Individual_Plant_Data"/>
      <sheetName val="SRMC_summary"/>
      <sheetName val="Duration_Curves"/>
      <sheetName val="Intra_day_summary"/>
      <sheetName val="NI_Summary"/>
      <sheetName val="CBA_sheets&gt;&gt;"/>
      <sheetName val="NI_CBA"/>
      <sheetName val="Hurdle_rates"/>
      <sheetName val="SONI_to_NG_NI"/>
      <sheetName val="NI_consolidation"/>
      <sheetName val="BSUoS_Costs"/>
      <sheetName val="TNUoS_charges"/>
      <sheetName val="Spatial_Split"/>
      <sheetName val="Fuel_Price_Summary"/>
      <sheetName val="DDM_Sheets&gt;&gt;"/>
      <sheetName val="Carbon_Price"/>
      <sheetName val="Fuel_Prices"/>
      <sheetName val="CASHFLOW_IRRS"/>
      <sheetName val="CASHFLOW_Capacity"/>
      <sheetName val="CASHFLOW_CM_payments"/>
      <sheetName val="CASHFLOW_CM_penalty"/>
      <sheetName val="CM_Penalties"/>
      <sheetName val="Load_curve"/>
      <sheetName val="Wholesale_curve"/>
      <sheetName val="SystemSRMC_curve"/>
      <sheetName val="Upgrade_report"/>
      <sheetName val="Reserve_payments"/>
      <sheetName val="CASHFLOW_Max_capacity"/>
      <sheetName val="CASHFLOW_LoadFactor"/>
      <sheetName val="CASHFLOW_SRMC"/>
      <sheetName val="CASHFLOW_strike_price"/>
      <sheetName val="CASHFLOW_generation"/>
      <sheetName val="CASHFLOW_Income"/>
      <sheetName val="CASHFLOW_Profit"/>
      <sheetName val="CASHFLOW_Spread"/>
      <sheetName val="MarginalEmissions_curve"/>
      <sheetName val="Marginal_emission_factors"/>
      <sheetName val="CM_Payments"/>
      <sheetName val="SC_-_Generation"/>
      <sheetName val="SC_-_Construction"/>
      <sheetName val="SC_-_Capacity_Mechanism"/>
      <sheetName val="SC_-_Ancillery_Payments"/>
      <sheetName val="SC_-_Financing_Cost"/>
      <sheetName val="EFC_Data"/>
      <sheetName val="SC_-_Ancillary_Payments"/>
      <sheetName val="System_cost"/>
      <sheetName val="Retail_prices"/>
      <sheetName val="SC_-_Cap_Mech"/>
      <sheetName val="SC_-_Ancillary"/>
      <sheetName val="Investor_decisions"/>
      <sheetName val="DDM_Input_sheets&gt;&gt;"/>
      <sheetName val="Technology_Assumptions"/>
      <sheetName val="VIU_assumptions"/>
      <sheetName val="Carbon_Price_Floor"/>
      <sheetName val="Strike_prices"/>
      <sheetName val="Capacity_mechanism"/>
      <sheetName val="Existing_Policies"/>
      <sheetName val="Targets+LCF_Trajectory"/>
      <sheetName val="Heat_revenues"/>
      <sheetName val="Demand_Projections"/>
      <sheetName val="New_Plant"/>
      <sheetName val="Existing_Plant"/>
      <sheetName val="CBA_control"/>
      <sheetName val="CASHFLOW_Policy_income"/>
      <sheetName val="CASHFLOW_Capacity_2"/>
      <sheetName val="Plant_commissioning_sum"/>
      <sheetName val="CASHFLOW_generation2"/>
      <sheetName val="CASHFLOW_Wholesale_income"/>
      <sheetName val="CASHFLOW_No__of_starts"/>
      <sheetName val="CHP_-_Heat_Output"/>
      <sheetName val="CHP_-_Total_Fuel"/>
      <sheetName val="CHP_-_Own_generation"/>
      <sheetName val="CHP_-_Exported_power"/>
      <sheetName val="CHP_-_Qi"/>
      <sheetName val="CHP_-_Pes"/>
      <sheetName val="CHP_-_Pes_percentage"/>
      <sheetName val="CASHFLOW_SRMC_Power_Export"/>
      <sheetName val="CASHFLOW_SRMC_Heat_Onsite"/>
      <sheetName val="CASHFLOW_SRMC_Power_Onsite"/>
      <sheetName val="CASHFLOW_Operational_hours"/>
      <sheetName val="CASHFLOW_Operational_hours2"/>
      <sheetName val="CASHFLOW_Operational_hours3"/>
      <sheetName val="Wholesale_curve_-_annu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_Index"/>
      <sheetName val="Version&amp;Issue_Log"/>
      <sheetName val="Update_Checklist"/>
      <sheetName val="DataSources"/>
      <sheetName val="QC_Checklist"/>
      <sheetName val="RAW1_GWP Factors"/>
      <sheetName val="RAW2_DfT HGV 2016 data"/>
      <sheetName val="OtherAssumptions"/>
      <sheetName val="Calc1_HGV EFs"/>
      <sheetName val="LinkedInOutput"/>
      <sheetName val="MethodPaper"/>
      <sheetName val="Delivery vehicles"/>
      <sheetName val="Freighting goods"/>
      <sheetName val="Managed assets- vehicles"/>
      <sheetName val="WTT- delivery vehs &amp; freight"/>
      <sheetName val="Delivery vehicles 2014"/>
      <sheetName val="Conversions"/>
      <sheetName val="Annex 7 FTrans - 2013 upd"/>
      <sheetName val="Lookups"/>
      <sheetName val="RAW1_GWP_Factors1"/>
      <sheetName val="RAW2_DfT_HGV_2016_data1"/>
      <sheetName val="Calc1_HGV_EFs1"/>
      <sheetName val="Delivery_vehicles1"/>
      <sheetName val="Freighting_goods1"/>
      <sheetName val="Managed_assets-_vehicles1"/>
      <sheetName val="WTT-_delivery_vehs_&amp;_freight1"/>
      <sheetName val="Delivery_vehicles_20141"/>
      <sheetName val="Annex_7_FTrans_-_2013_upd1"/>
      <sheetName val="RAW1_GWP_Factors"/>
      <sheetName val="RAW2_DfT_HGV_2016_data"/>
      <sheetName val="Calc1_HGV_EFs"/>
      <sheetName val="Delivery_vehicles"/>
      <sheetName val="Freighting_goods"/>
      <sheetName val="Managed_assets-_vehicles"/>
      <sheetName val="WTT-_delivery_vehs_&amp;_freight"/>
      <sheetName val="Delivery_vehicles_2014"/>
      <sheetName val="Annex_7_FTrans_-_2013_up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Control"/>
      <sheetName val="DATA"/>
      <sheetName val="QA"/>
      <sheetName val="&gt; DDM INPUTS"/>
      <sheetName val="&gt;&gt;Policies"/>
      <sheetName val="Policy Overview"/>
      <sheetName val="Feed-in tariff 1"/>
      <sheetName val="Strike prices"/>
      <sheetName val="CfD 1"/>
      <sheetName val="CfD 2"/>
      <sheetName val="CfD 3"/>
      <sheetName val="CfD 4"/>
      <sheetName val="CfD 5"/>
      <sheetName val="CfD 6"/>
      <sheetName val="CfD 7"/>
      <sheetName val="Regulated Asset Base 1"/>
      <sheetName val="Capacity Payment 1"/>
      <sheetName val="CO2 limits 1"/>
      <sheetName val="Strategic Reserve"/>
      <sheetName val="CfD 8"/>
      <sheetName val="CfD 9"/>
      <sheetName val="Carbon Price Floor"/>
      <sheetName val="Tax on Profit"/>
      <sheetName val="Tax on CO2"/>
      <sheetName val="Tax on Fuel"/>
      <sheetName val="Policy billing"/>
      <sheetName val="Existing Policies"/>
      <sheetName val="Capacity mechanism"/>
      <sheetName val="&gt;&gt;Prices"/>
      <sheetName val="Pricing Mark-up"/>
      <sheetName val="EDF Pricing Assumptions"/>
      <sheetName val="&gt;&gt;Demand"/>
      <sheetName val="Demand Projections"/>
      <sheetName val="Capacity Margin Derating"/>
      <sheetName val="Daily Load Curves"/>
      <sheetName val="Daily Load Curves (new)"/>
      <sheetName val="Policy Demand Reduction"/>
      <sheetName val="DSR"/>
      <sheetName val="&gt;&gt;Non-conventional capacity"/>
      <sheetName val="Reserve"/>
      <sheetName val="Autogeneration"/>
      <sheetName val="Interconnectors"/>
      <sheetName val="Interconnector 1"/>
      <sheetName val="Hydro and Pumped Storage"/>
      <sheetName val="&gt;&gt;New builds"/>
      <sheetName val="VIU assumptions"/>
      <sheetName val="VIU limit"/>
      <sheetName val="Merchant Assumptions"/>
      <sheetName val="Plant Available for New Build"/>
      <sheetName val="Maximum Build Limits"/>
      <sheetName val="Cumulative Max Build Limits"/>
      <sheetName val="Minimum Build Limits"/>
      <sheetName val="New Plant"/>
      <sheetName val="&gt;&gt;Technologies and Plant"/>
      <sheetName val="Technology Assumptions"/>
      <sheetName val="Fuel Assumptions"/>
      <sheetName val="Outage rates (new and existing)"/>
      <sheetName val="Losses"/>
      <sheetName val="Efficiency rates"/>
      <sheetName val="Spark and Dark Spreads"/>
      <sheetName val="Wind"/>
      <sheetName val="Existing Plant"/>
      <sheetName val="Upgrades"/>
      <sheetName val="Endogenous closures"/>
      <sheetName val="Portfolios"/>
      <sheetName val="&gt;&gt;Control"/>
      <sheetName val="Model Settings"/>
      <sheetName val="SheetsToExport"/>
      <sheetName val="LISTS"/>
      <sheetName val="Version_Control1"/>
      <sheetName val="&gt;_DDM_INPUTS1"/>
      <sheetName val="Policy_Overview1"/>
      <sheetName val="Feed-in_tariff_11"/>
      <sheetName val="Strike_prices1"/>
      <sheetName val="CfD_11"/>
      <sheetName val="CfD_21"/>
      <sheetName val="CfD_31"/>
      <sheetName val="CfD_41"/>
      <sheetName val="CfD_51"/>
      <sheetName val="CfD_61"/>
      <sheetName val="CfD_71"/>
      <sheetName val="Regulated_Asset_Base_11"/>
      <sheetName val="Capacity_Payment_11"/>
      <sheetName val="CO2_limits_11"/>
      <sheetName val="Strategic_Reserve1"/>
      <sheetName val="CfD_81"/>
      <sheetName val="CfD_91"/>
      <sheetName val="Carbon_Price_Floor1"/>
      <sheetName val="Tax_on_Profit1"/>
      <sheetName val="Tax_on_CO21"/>
      <sheetName val="Tax_on_Fuel1"/>
      <sheetName val="Policy_billing1"/>
      <sheetName val="Existing_Policies1"/>
      <sheetName val="Capacity_mechanism1"/>
      <sheetName val="Pricing_Mark-up1"/>
      <sheetName val="EDF_Pricing_Assumptions1"/>
      <sheetName val="Demand_Projections1"/>
      <sheetName val="Capacity_Margin_Derating1"/>
      <sheetName val="Daily_Load_Curves1"/>
      <sheetName val="Daily_Load_Curves_(new)1"/>
      <sheetName val="Policy_Demand_Reduction1"/>
      <sheetName val="&gt;&gt;Non-conventional_capacity1"/>
      <sheetName val="Interconnector_11"/>
      <sheetName val="Hydro_and_Pumped_Storage1"/>
      <sheetName val="&gt;&gt;New_builds1"/>
      <sheetName val="VIU_assumptions1"/>
      <sheetName val="VIU_limit1"/>
      <sheetName val="Merchant_Assumptions1"/>
      <sheetName val="Plant_Available_for_New_Build1"/>
      <sheetName val="Maximum_Build_Limits1"/>
      <sheetName val="Cumulative_Max_Build_Limits1"/>
      <sheetName val="Minimum_Build_Limits1"/>
      <sheetName val="New_Plant1"/>
      <sheetName val="&gt;&gt;Technologies_and_Plant1"/>
      <sheetName val="Technology_Assumptions1"/>
      <sheetName val="Fuel_Assumptions1"/>
      <sheetName val="Outage_rates_(new_and_existing1"/>
      <sheetName val="Efficiency_rates1"/>
      <sheetName val="Spark_and_Dark_Spreads1"/>
      <sheetName val="Existing_Plant1"/>
      <sheetName val="Endogenous_closures1"/>
      <sheetName val="Model_Settings1"/>
      <sheetName val="Version_Control"/>
      <sheetName val="&gt;_DDM_INPUTS"/>
      <sheetName val="Policy_Overview"/>
      <sheetName val="Feed-in_tariff_1"/>
      <sheetName val="Strike_prices"/>
      <sheetName val="CfD_1"/>
      <sheetName val="CfD_2"/>
      <sheetName val="CfD_3"/>
      <sheetName val="CfD_4"/>
      <sheetName val="CfD_5"/>
      <sheetName val="CfD_6"/>
      <sheetName val="CfD_7"/>
      <sheetName val="Regulated_Asset_Base_1"/>
      <sheetName val="Capacity_Payment_1"/>
      <sheetName val="CO2_limits_1"/>
      <sheetName val="Strategic_Reserve"/>
      <sheetName val="CfD_8"/>
      <sheetName val="CfD_9"/>
      <sheetName val="Carbon_Price_Floor"/>
      <sheetName val="Tax_on_Profit"/>
      <sheetName val="Tax_on_CO2"/>
      <sheetName val="Tax_on_Fuel"/>
      <sheetName val="Policy_billing"/>
      <sheetName val="Existing_Policies"/>
      <sheetName val="Capacity_mechanism"/>
      <sheetName val="Pricing_Mark-up"/>
      <sheetName val="EDF_Pricing_Assumptions"/>
      <sheetName val="Demand_Projections"/>
      <sheetName val="Capacity_Margin_Derating"/>
      <sheetName val="Daily_Load_Curves"/>
      <sheetName val="Daily_Load_Curves_(new)"/>
      <sheetName val="Policy_Demand_Reduction"/>
      <sheetName val="&gt;&gt;Non-conventional_capacity"/>
      <sheetName val="Interconnector_1"/>
      <sheetName val="Hydro_and_Pumped_Storage"/>
      <sheetName val="&gt;&gt;New_builds"/>
      <sheetName val="VIU_assumptions"/>
      <sheetName val="VIU_limit"/>
      <sheetName val="Merchant_Assumptions"/>
      <sheetName val="Plant_Available_for_New_Build"/>
      <sheetName val="Maximum_Build_Limits"/>
      <sheetName val="Cumulative_Max_Build_Limits"/>
      <sheetName val="Minimum_Build_Limits"/>
      <sheetName val="New_Plant"/>
      <sheetName val="&gt;&gt;Technologies_and_Plant"/>
      <sheetName val="Technology_Assumptions"/>
      <sheetName val="Fuel_Assumptions"/>
      <sheetName val="Outage_rates_(new_and_existing)"/>
      <sheetName val="Efficiency_rates"/>
      <sheetName val="Spark_and_Dark_Spreads"/>
      <sheetName val="Existing_Plant"/>
      <sheetName val="Endogenous_closures"/>
      <sheetName val="Model_Setting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tants &amp; Parameters"/>
      <sheetName val="FF Prices"/>
      <sheetName val="QEP 2.2.1 (Domestic Coal)"/>
      <sheetName val="QEP 3.1.4 (ND Coal)"/>
      <sheetName val="CCL"/>
      <sheetName val="Deflators"/>
      <sheetName val="Calculation &amp; Results"/>
      <sheetName val="Distribution costs plot"/>
      <sheetName val="IAG Tables"/>
      <sheetName val="UEP Template"/>
      <sheetName val="Constants_&amp;_Parameters1"/>
      <sheetName val="FF_Prices1"/>
      <sheetName val="QEP_2_2_1_(Domestic_Coal)1"/>
      <sheetName val="QEP_3_1_4_(ND_Coal)1"/>
      <sheetName val="Calculation_&amp;_Results1"/>
      <sheetName val="Distribution_costs_plot1"/>
      <sheetName val="IAG_Tables1"/>
      <sheetName val="UEP_Template1"/>
      <sheetName val="Constants_&amp;_Parameters"/>
      <sheetName val="FF_Prices"/>
      <sheetName val="QEP_2_2_1_(Domestic_Coal)"/>
      <sheetName val="QEP_3_1_4_(ND_Coal)"/>
      <sheetName val="Calculation_&amp;_Results"/>
      <sheetName val="Distribution_costs_plot"/>
      <sheetName val="IAG_Tables"/>
      <sheetName val="UEP_Template"/>
    </sheetNames>
    <sheetDataSet>
      <sheetData sheetId="0"/>
      <sheetData sheetId="1"/>
      <sheetData sheetId="2"/>
      <sheetData sheetId="3"/>
      <sheetData sheetId="4"/>
      <sheetData sheetId="5"/>
      <sheetData sheetId="6"/>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A control"/>
      <sheetName val="CBA"/>
      <sheetName val="Generation data"/>
      <sheetName val="Generation costs"/>
      <sheetName val="Financing costs - 2"/>
      <sheetName val="Pipeline plant"/>
      <sheetName val="Hurdle rates"/>
      <sheetName val="Policy"/>
      <sheetName val="Carbon costs"/>
      <sheetName val="Unserved Energy cost"/>
      <sheetName val="Wholesale costs"/>
      <sheetName val="unservedenergy"/>
      <sheetName val="DECC Summary"/>
      <sheetName val="Summary assumptions"/>
      <sheetName val="baseline results"/>
      <sheetName val="Operating Capacity Pivot"/>
      <sheetName val="Installed Capacity Pivot"/>
      <sheetName val="New Build Pivot"/>
      <sheetName val="InstalledCapacitySummary"/>
      <sheetName val="Decommissioned Pivot"/>
      <sheetName val="Generation Summary"/>
      <sheetName val="UnservedEnergySummary"/>
      <sheetName val="Capacity Margin"/>
      <sheetName val="Prices Summary"/>
      <sheetName val="IRR summary"/>
      <sheetName val="CO2 summary"/>
      <sheetName val="CO2"/>
      <sheetName val="Load Factors"/>
      <sheetName val="SRMC summary"/>
      <sheetName val="Policy Summary"/>
      <sheetName val="Spread Summary"/>
      <sheetName val="FuelSummary"/>
      <sheetName val="Demand Summary"/>
      <sheetName val="Fuel Price Summary"/>
      <sheetName val="Carbon Price Summary"/>
      <sheetName val="Individual Plant Data"/>
      <sheetName val="CASHFLOW Profit"/>
      <sheetName val="CASHFLOW LoadFactor"/>
      <sheetName val="CASHFLOW Income"/>
      <sheetName val="OperatingCapacitySummary"/>
      <sheetName val="InstalledCapacity"/>
      <sheetName val="OperatingCapacity"/>
      <sheetName val="Generation"/>
      <sheetName val="Fuel"/>
      <sheetName val="IRRs"/>
      <sheetName val="Prices"/>
      <sheetName val="Costs"/>
      <sheetName val="PolicyCosts"/>
      <sheetName val="Demand"/>
      <sheetName val="Carbon Price"/>
      <sheetName val="Fuel Prices"/>
      <sheetName val="Spreads"/>
      <sheetName val="ReservePayments"/>
      <sheetName val="Control"/>
      <sheetName val="DeratedCapacities"/>
      <sheetName val="CASHFLOW IRRS"/>
      <sheetName val="CASHFLOW Spread"/>
      <sheetName val="DemandExtreme"/>
      <sheetName val="CASHFLOW SRMC"/>
      <sheetName val="CASHFLOW Capacity"/>
      <sheetName val="CASHFLOW Max capacity"/>
      <sheetName val="CASHFLOW strike price"/>
      <sheetName val="CASHFLOW CM payments"/>
      <sheetName val="CASHFLOW CM penalty"/>
      <sheetName val="CM Auction"/>
      <sheetName val="CM Clearing prices"/>
      <sheetName val="CM Contract payments"/>
      <sheetName val="CapacityMechanism"/>
      <sheetName val="CMcurveCapacity"/>
      <sheetName val="CMcurveNames"/>
      <sheetName val="CMperfectCompBids"/>
      <sheetName val="CMactualBids"/>
      <sheetName val="CM Payments"/>
      <sheetName val="CM Penalties"/>
      <sheetName val="Duration Curves"/>
      <sheetName val="Load curve"/>
      <sheetName val="Wholesale curve"/>
      <sheetName val="SystemSRMC curve"/>
      <sheetName val="Intra day summary"/>
      <sheetName val="Lists"/>
      <sheetName val="IntraDayGeneration"/>
      <sheetName val="CASHFLOW generation"/>
      <sheetName val="IntraDay analysis"/>
      <sheetName val="intraday check"/>
      <sheetName val="Investor decisions"/>
      <sheetName val="Technology Assumptions"/>
      <sheetName val="VIU assumptions"/>
      <sheetName val="Carbon Price Floor"/>
      <sheetName val="Daily Load Curves (new)"/>
      <sheetName val="New Plant"/>
      <sheetName val="Existing Plant"/>
      <sheetName val="CBA_control1"/>
      <sheetName val="Generation_data1"/>
      <sheetName val="Generation_costs1"/>
      <sheetName val="Financing_costs_-_21"/>
      <sheetName val="Pipeline_plant1"/>
      <sheetName val="Hurdle_rates1"/>
      <sheetName val="Carbon_costs1"/>
      <sheetName val="Unserved_Energy_cost1"/>
      <sheetName val="Wholesale_costs1"/>
      <sheetName val="DECC_Summary1"/>
      <sheetName val="Summary_assumptions1"/>
      <sheetName val="baseline_results1"/>
      <sheetName val="Operating_Capacity_Pivot1"/>
      <sheetName val="Installed_Capacity_Pivot1"/>
      <sheetName val="New_Build_Pivot1"/>
      <sheetName val="Decommissioned_Pivot1"/>
      <sheetName val="Generation_Summary1"/>
      <sheetName val="Capacity_Margin1"/>
      <sheetName val="Prices_Summary1"/>
      <sheetName val="IRR_summary1"/>
      <sheetName val="CO2_summary1"/>
      <sheetName val="Load_Factors1"/>
      <sheetName val="SRMC_summary1"/>
      <sheetName val="Policy_Summary1"/>
      <sheetName val="Spread_Summary1"/>
      <sheetName val="Demand_Summary1"/>
      <sheetName val="Fuel_Price_Summary1"/>
      <sheetName val="Carbon_Price_Summary1"/>
      <sheetName val="Individual_Plant_Data1"/>
      <sheetName val="CASHFLOW_Profit1"/>
      <sheetName val="CASHFLOW_LoadFactor1"/>
      <sheetName val="CASHFLOW_Income1"/>
      <sheetName val="Carbon_Price1"/>
      <sheetName val="Fuel_Prices1"/>
      <sheetName val="CASHFLOW_IRRS1"/>
      <sheetName val="CASHFLOW_Spread1"/>
      <sheetName val="CASHFLOW_SRMC1"/>
      <sheetName val="CASHFLOW_Capacity1"/>
      <sheetName val="CASHFLOW_Max_capacity1"/>
      <sheetName val="CASHFLOW_strike_price1"/>
      <sheetName val="CASHFLOW_CM_payments1"/>
      <sheetName val="CASHFLOW_CM_penalty1"/>
      <sheetName val="CM_Auction1"/>
      <sheetName val="CM_Clearing_prices1"/>
      <sheetName val="CM_Contract_payments1"/>
      <sheetName val="CM_Payments1"/>
      <sheetName val="CM_Penalties1"/>
      <sheetName val="Duration_Curves1"/>
      <sheetName val="Load_curve1"/>
      <sheetName val="Wholesale_curve1"/>
      <sheetName val="SystemSRMC_curve1"/>
      <sheetName val="Intra_day_summary1"/>
      <sheetName val="CASHFLOW_generation1"/>
      <sheetName val="IntraDay_analysis1"/>
      <sheetName val="intraday_check1"/>
      <sheetName val="Investor_decisions1"/>
      <sheetName val="Technology_Assumptions1"/>
      <sheetName val="VIU_assumptions1"/>
      <sheetName val="Carbon_Price_Floor1"/>
      <sheetName val="Daily_Load_Curves_(new)1"/>
      <sheetName val="New_Plant1"/>
      <sheetName val="Existing_Plant1"/>
      <sheetName val="CBA_control"/>
      <sheetName val="Generation_data"/>
      <sheetName val="Generation_costs"/>
      <sheetName val="Financing_costs_-_2"/>
      <sheetName val="Pipeline_plant"/>
      <sheetName val="Hurdle_rates"/>
      <sheetName val="Carbon_costs"/>
      <sheetName val="Unserved_Energy_cost"/>
      <sheetName val="Wholesale_costs"/>
      <sheetName val="DECC_Summary"/>
      <sheetName val="Summary_assumptions"/>
      <sheetName val="baseline_results"/>
      <sheetName val="Operating_Capacity_Pivot"/>
      <sheetName val="Installed_Capacity_Pivot"/>
      <sheetName val="New_Build_Pivot"/>
      <sheetName val="Decommissioned_Pivot"/>
      <sheetName val="Generation_Summary"/>
      <sheetName val="Capacity_Margin"/>
      <sheetName val="Prices_Summary"/>
      <sheetName val="IRR_summary"/>
      <sheetName val="CO2_summary"/>
      <sheetName val="Load_Factors"/>
      <sheetName val="SRMC_summary"/>
      <sheetName val="Policy_Summary"/>
      <sheetName val="Spread_Summary"/>
      <sheetName val="Demand_Summary"/>
      <sheetName val="Fuel_Price_Summary"/>
      <sheetName val="Carbon_Price_Summary"/>
      <sheetName val="Individual_Plant_Data"/>
      <sheetName val="CASHFLOW_Profit"/>
      <sheetName val="CASHFLOW_LoadFactor"/>
      <sheetName val="CASHFLOW_Income"/>
      <sheetName val="Carbon_Price"/>
      <sheetName val="Fuel_Prices"/>
      <sheetName val="CASHFLOW_IRRS"/>
      <sheetName val="CASHFLOW_Spread"/>
      <sheetName val="CASHFLOW_SRMC"/>
      <sheetName val="CASHFLOW_Capacity"/>
      <sheetName val="CASHFLOW_Max_capacity"/>
      <sheetName val="CASHFLOW_strike_price"/>
      <sheetName val="CASHFLOW_CM_payments"/>
      <sheetName val="CASHFLOW_CM_penalty"/>
      <sheetName val="CM_Auction"/>
      <sheetName val="CM_Clearing_prices"/>
      <sheetName val="CM_Contract_payments"/>
      <sheetName val="CM_Payments"/>
      <sheetName val="CM_Penalties"/>
      <sheetName val="Duration_Curves"/>
      <sheetName val="Load_curve"/>
      <sheetName val="Wholesale_curve"/>
      <sheetName val="SystemSRMC_curve"/>
      <sheetName val="Intra_day_summary"/>
      <sheetName val="CASHFLOW_generation"/>
      <sheetName val="IntraDay_analysis"/>
      <sheetName val="intraday_check"/>
      <sheetName val="Investor_decisions"/>
      <sheetName val="Technology_Assumptions"/>
      <sheetName val="VIU_assumptions"/>
      <sheetName val="Carbon_Price_Floor"/>
      <sheetName val="Daily_Load_Curves_(new)"/>
      <sheetName val="New_Plant"/>
      <sheetName val="Existing_Plan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Issues Log"/>
      <sheetName val="TODO"/>
      <sheetName val="Control"/>
      <sheetName val="Find target"/>
      <sheetName val="Scenarios"/>
      <sheetName val="Lists"/>
      <sheetName val="Targets"/>
      <sheetName val="Deeming"/>
      <sheetName val="Discounting"/>
      <sheetName val="Time cost"/>
      <sheetName val="Fuel split"/>
      <sheetName val="Capex indices"/>
      <sheetName val="Metering"/>
      <sheetName val="Installation cost"/>
      <sheetName val="Depreciation"/>
      <sheetName val="Admin cost"/>
      <sheetName val="Demand Barriers"/>
      <sheetName val="Supply chain fixed"/>
      <sheetName val="Supply Barriers"/>
      <sheetName val="Potentials"/>
      <sheetName val="CCL"/>
      <sheetName val="Conversion factors"/>
      <sheetName val="Carbon SPC"/>
      <sheetName val="Fuel price weights"/>
      <sheetName val="Carbon cost"/>
      <sheetName val="Biomass prices"/>
      <sheetName val="Fuel Prices"/>
      <sheetName val="Deeming inputs"/>
      <sheetName val="Counterfactuals data"/>
      <sheetName val="Counterfactuals"/>
      <sheetName val="Sheet1"/>
      <sheetName val="Renewables"/>
      <sheetName val="Main"/>
      <sheetName val="Costs"/>
      <sheetName val="Results"/>
      <sheetName val="BERR CBA"/>
      <sheetName val="Lifetime"/>
      <sheetName val="Cost curve figure"/>
      <sheetName val="BERR MACC summary"/>
      <sheetName val="Issues_Log1"/>
      <sheetName val="Find_target1"/>
      <sheetName val="Time_cost1"/>
      <sheetName val="Fuel_split1"/>
      <sheetName val="Capex_indices1"/>
      <sheetName val="Installation_cost1"/>
      <sheetName val="Admin_cost1"/>
      <sheetName val="Demand_Barriers1"/>
      <sheetName val="Supply_chain_fixed1"/>
      <sheetName val="Supply_Barriers1"/>
      <sheetName val="Conversion_factors1"/>
      <sheetName val="Carbon_SPC1"/>
      <sheetName val="Fuel_price_weights1"/>
      <sheetName val="Carbon_cost1"/>
      <sheetName val="Biomass_prices1"/>
      <sheetName val="Fuel_Prices1"/>
      <sheetName val="Deeming_inputs1"/>
      <sheetName val="Counterfactuals_data1"/>
      <sheetName val="BERR_CBA1"/>
      <sheetName val="Cost_curve_figure1"/>
      <sheetName val="BERR_MACC_summary1"/>
      <sheetName val="Issues_Log"/>
      <sheetName val="Find_target"/>
      <sheetName val="Time_cost"/>
      <sheetName val="Fuel_split"/>
      <sheetName val="Capex_indices"/>
      <sheetName val="Installation_cost"/>
      <sheetName val="Admin_cost"/>
      <sheetName val="Demand_Barriers"/>
      <sheetName val="Supply_chain_fixed"/>
      <sheetName val="Supply_Barriers"/>
      <sheetName val="Conversion_factors"/>
      <sheetName val="Carbon_SPC"/>
      <sheetName val="Fuel_price_weights"/>
      <sheetName val="Carbon_cost"/>
      <sheetName val="Biomass_prices"/>
      <sheetName val="Fuel_Prices"/>
      <sheetName val="Deeming_inputs"/>
      <sheetName val="Counterfactuals_data"/>
      <sheetName val="BERR_CBA"/>
      <sheetName val="Cost_curve_figure"/>
      <sheetName val="BERR_MACC_summa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Index"/>
      <sheetName val="UEM inputs"/>
      <sheetName val="Version Control"/>
      <sheetName val="DATA"/>
      <sheetName val="QA"/>
      <sheetName val="&gt; DDM INPUTS"/>
      <sheetName val="&gt;&gt;Policies"/>
      <sheetName val="Policy Overview"/>
      <sheetName val="Existing Policies"/>
      <sheetName val="Strike prices"/>
      <sheetName val="Heat revenues"/>
      <sheetName val="Feed-in tariff 1"/>
      <sheetName val="Feed-in tariff 2"/>
      <sheetName val="Feed-in tariff 3"/>
      <sheetName val="Feed-in tariff 4"/>
      <sheetName val="Feed-in tariff 5"/>
      <sheetName val="Feed-in tariff 6"/>
      <sheetName val="Feed-in tariff 7"/>
      <sheetName val="CfD Network losses adjustment"/>
      <sheetName val="CfD 1"/>
      <sheetName val="CfD 2"/>
      <sheetName val="CfD 3"/>
      <sheetName val="CfD 4"/>
      <sheetName val="CfD 5"/>
      <sheetName val="CfD 6"/>
      <sheetName val="CfD 7"/>
      <sheetName val="CfD 8"/>
      <sheetName val="CfD 9"/>
      <sheetName val="CfD 10"/>
      <sheetName val="CfD 11"/>
      <sheetName val="CfD 12"/>
      <sheetName val="CfD 13"/>
      <sheetName val="CfD 14"/>
      <sheetName val="CfD 15"/>
      <sheetName val="CfD 16"/>
      <sheetName val="CfD 17"/>
      <sheetName val="CfD 18"/>
      <sheetName val="CO2 limits 1"/>
      <sheetName val="Strategic Reserve"/>
      <sheetName val="Capacity Payment 1"/>
      <sheetName val="Regulated Asset Base 1"/>
      <sheetName val="Carbon Price Floor"/>
      <sheetName val="Tax on Profit"/>
      <sheetName val="Tax on CO2"/>
      <sheetName val="Tax on Fuel"/>
      <sheetName val="Policy billing"/>
      <sheetName val="Capacity mechanism"/>
      <sheetName val="&gt;&gt;Prices"/>
      <sheetName val="Pricing Mark-up"/>
      <sheetName val="&gt;&gt;Demand"/>
      <sheetName val="Capacity Margin Derating"/>
      <sheetName val="Daily Load Curves"/>
      <sheetName val="Daily Load Curves (new)"/>
      <sheetName val="Policy Demand Reduction"/>
      <sheetName val="DSR"/>
      <sheetName val="&gt;&gt;Non-conventional capacity"/>
      <sheetName val="Reserve"/>
      <sheetName val="Autogeneration"/>
      <sheetName val="Interconnectors"/>
      <sheetName val="Inter fixed flow 1"/>
      <sheetName val="Inter price responsive 1"/>
      <sheetName val="Hydro and Pumped Storage"/>
      <sheetName val="&gt;&gt;New builds"/>
      <sheetName val="VIU assumptions"/>
      <sheetName val="VIU limit"/>
      <sheetName val="Merchant Assumptions"/>
      <sheetName val="Plant Available for New Build"/>
      <sheetName val="Maximum Build Limits"/>
      <sheetName val="Cumulative Max Build Limits"/>
      <sheetName val="Minimum Build Limits"/>
      <sheetName val="New Plant"/>
      <sheetName val="&gt;&gt;Technologies and Plant"/>
      <sheetName val="Technology Assumptions"/>
      <sheetName val="Fuel assumptions"/>
      <sheetName val="Fuel Assumptions (old)"/>
      <sheetName val="Water"/>
      <sheetName val="Outage rates (new and existing)"/>
      <sheetName val="Losses"/>
      <sheetName val="Efficiency rates"/>
      <sheetName val="Spark and Dark Spreads"/>
      <sheetName val="Intermittency"/>
      <sheetName val="Demand Projections"/>
      <sheetName val="Existing Plant"/>
      <sheetName val="Upgrades"/>
      <sheetName val="Endogenous closures"/>
      <sheetName val="Portfolios"/>
      <sheetName val="EDF Pricing Assumptions"/>
      <sheetName val="&gt;&gt;Control"/>
      <sheetName val="Model Settings"/>
      <sheetName val="SheetsToExport"/>
      <sheetName val="LISTS"/>
      <sheetName val="Sheet2"/>
      <sheetName val="Sheet_Index1"/>
      <sheetName val="UEM_inputs1"/>
      <sheetName val="Version_Control1"/>
      <sheetName val="&gt;_DDM_INPUTS1"/>
      <sheetName val="Policy_Overview1"/>
      <sheetName val="Existing_Policies1"/>
      <sheetName val="Strike_prices1"/>
      <sheetName val="Heat_revenues1"/>
      <sheetName val="Feed-in_tariff_11"/>
      <sheetName val="Feed-in_tariff_21"/>
      <sheetName val="Feed-in_tariff_31"/>
      <sheetName val="Feed-in_tariff_41"/>
      <sheetName val="Feed-in_tariff_51"/>
      <sheetName val="Feed-in_tariff_61"/>
      <sheetName val="Feed-in_tariff_71"/>
      <sheetName val="CfD_Network_losses_adjustment1"/>
      <sheetName val="CfD_19"/>
      <sheetName val="CfD_21"/>
      <sheetName val="CfD_31"/>
      <sheetName val="CfD_41"/>
      <sheetName val="CfD_51"/>
      <sheetName val="CfD_61"/>
      <sheetName val="CfD_71"/>
      <sheetName val="CfD_81"/>
      <sheetName val="CfD_91"/>
      <sheetName val="CfD_101"/>
      <sheetName val="CfD_111"/>
      <sheetName val="CfD_121"/>
      <sheetName val="CfD_131"/>
      <sheetName val="CfD_141"/>
      <sheetName val="CfD_151"/>
      <sheetName val="CfD_161"/>
      <sheetName val="CfD_171"/>
      <sheetName val="CfD_181"/>
      <sheetName val="CO2_limits_11"/>
      <sheetName val="Strategic_Reserve1"/>
      <sheetName val="Capacity_Payment_11"/>
      <sheetName val="Regulated_Asset_Base_11"/>
      <sheetName val="Carbon_Price_Floor1"/>
      <sheetName val="Tax_on_Profit1"/>
      <sheetName val="Tax_on_CO21"/>
      <sheetName val="Tax_on_Fuel1"/>
      <sheetName val="Policy_billing1"/>
      <sheetName val="Capacity_mechanism1"/>
      <sheetName val="Pricing_Mark-up1"/>
      <sheetName val="Capacity_Margin_Derating1"/>
      <sheetName val="Daily_Load_Curves1"/>
      <sheetName val="Daily_Load_Curves_(new)1"/>
      <sheetName val="Policy_Demand_Reduction1"/>
      <sheetName val="&gt;&gt;Non-conventional_capacity1"/>
      <sheetName val="Inter_fixed_flow_11"/>
      <sheetName val="Inter_price_responsive_11"/>
      <sheetName val="Hydro_and_Pumped_Storage1"/>
      <sheetName val="&gt;&gt;New_builds1"/>
      <sheetName val="VIU_assumptions1"/>
      <sheetName val="VIU_limit1"/>
      <sheetName val="Merchant_Assumptions1"/>
      <sheetName val="Plant_Available_for_New_Build1"/>
      <sheetName val="Maximum_Build_Limits1"/>
      <sheetName val="Cumulative_Max_Build_Limits1"/>
      <sheetName val="Minimum_Build_Limits1"/>
      <sheetName val="New_Plant1"/>
      <sheetName val="&gt;&gt;Technologies_and_Plant1"/>
      <sheetName val="Technology_Assumptions1"/>
      <sheetName val="Fuel_assumptions1"/>
      <sheetName val="Fuel_Assumptions_(old)1"/>
      <sheetName val="Outage_rates_(new_and_existing1"/>
      <sheetName val="Efficiency_rates1"/>
      <sheetName val="Spark_and_Dark_Spreads1"/>
      <sheetName val="Demand_Projections1"/>
      <sheetName val="Existing_Plant1"/>
      <sheetName val="Endogenous_closures1"/>
      <sheetName val="EDF_Pricing_Assumptions1"/>
      <sheetName val="Model_Settings1"/>
      <sheetName val="Sheet_Index"/>
      <sheetName val="UEM_inputs"/>
      <sheetName val="Version_Control"/>
      <sheetName val="&gt;_DDM_INPUTS"/>
      <sheetName val="Policy_Overview"/>
      <sheetName val="Existing_Policies"/>
      <sheetName val="Strike_prices"/>
      <sheetName val="Heat_revenues"/>
      <sheetName val="Feed-in_tariff_1"/>
      <sheetName val="Feed-in_tariff_2"/>
      <sheetName val="Feed-in_tariff_3"/>
      <sheetName val="Feed-in_tariff_4"/>
      <sheetName val="Feed-in_tariff_5"/>
      <sheetName val="Feed-in_tariff_6"/>
      <sheetName val="Feed-in_tariff_7"/>
      <sheetName val="CfD_Network_losses_adjustment"/>
      <sheetName val="CfD_1"/>
      <sheetName val="CfD_2"/>
      <sheetName val="CfD_3"/>
      <sheetName val="CfD_4"/>
      <sheetName val="CfD_5"/>
      <sheetName val="CfD_6"/>
      <sheetName val="CfD_7"/>
      <sheetName val="CfD_8"/>
      <sheetName val="CfD_9"/>
      <sheetName val="CfD_10"/>
      <sheetName val="CfD_11"/>
      <sheetName val="CfD_12"/>
      <sheetName val="CfD_13"/>
      <sheetName val="CfD_14"/>
      <sheetName val="CfD_15"/>
      <sheetName val="CfD_16"/>
      <sheetName val="CfD_17"/>
      <sheetName val="CfD_18"/>
      <sheetName val="CO2_limits_1"/>
      <sheetName val="Strategic_Reserve"/>
      <sheetName val="Capacity_Payment_1"/>
      <sheetName val="Regulated_Asset_Base_1"/>
      <sheetName val="Carbon_Price_Floor"/>
      <sheetName val="Tax_on_Profit"/>
      <sheetName val="Tax_on_CO2"/>
      <sheetName val="Tax_on_Fuel"/>
      <sheetName val="Policy_billing"/>
      <sheetName val="Capacity_mechanism"/>
      <sheetName val="Pricing_Mark-up"/>
      <sheetName val="Capacity_Margin_Derating"/>
      <sheetName val="Daily_Load_Curves"/>
      <sheetName val="Daily_Load_Curves_(new)"/>
      <sheetName val="Policy_Demand_Reduction"/>
      <sheetName val="&gt;&gt;Non-conventional_capacity"/>
      <sheetName val="Inter_fixed_flow_1"/>
      <sheetName val="Inter_price_responsive_1"/>
      <sheetName val="Hydro_and_Pumped_Storage"/>
      <sheetName val="&gt;&gt;New_builds"/>
      <sheetName val="VIU_assumptions"/>
      <sheetName val="VIU_limit"/>
      <sheetName val="Merchant_Assumptions"/>
      <sheetName val="Plant_Available_for_New_Build"/>
      <sheetName val="Maximum_Build_Limits"/>
      <sheetName val="Cumulative_Max_Build_Limits"/>
      <sheetName val="Minimum_Build_Limits"/>
      <sheetName val="New_Plant"/>
      <sheetName val="&gt;&gt;Technologies_and_Plant"/>
      <sheetName val="Technology_Assumptions"/>
      <sheetName val="Fuel_assumptions"/>
      <sheetName val="Fuel_Assumptions_(old)"/>
      <sheetName val="Outage_rates_(new_and_existing)"/>
      <sheetName val="Efficiency_rates"/>
      <sheetName val="Spark_and_Dark_Spreads"/>
      <sheetName val="Demand_Projections"/>
      <sheetName val="Existing_Plant"/>
      <sheetName val="Endogenous_closures"/>
      <sheetName val="EDF_Pricing_Assumptions"/>
      <sheetName val="Model_Setting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licy Overview"/>
      <sheetName val="Feed-in tariff 1"/>
      <sheetName val="Val Feed-in tariff 1"/>
      <sheetName val="CfD 1"/>
      <sheetName val="Val CfD 1"/>
      <sheetName val="CfD 2"/>
      <sheetName val="Val CfD 2"/>
      <sheetName val="CfD 3"/>
      <sheetName val="CfD 4"/>
      <sheetName val="Val CfD 3"/>
      <sheetName val="Val CfD 4"/>
      <sheetName val="CfD 5"/>
      <sheetName val="Val CfD 5"/>
      <sheetName val="CfD 6"/>
      <sheetName val="Val CfD 6"/>
      <sheetName val="CfD 7"/>
      <sheetName val="Val CfD 7"/>
      <sheetName val="Regulated Asset Base 1"/>
      <sheetName val="Val Regulated Asset Base 1"/>
      <sheetName val="Capacity Payment 1"/>
      <sheetName val="Val Capacity Payment 1"/>
      <sheetName val="CO2 limits 1"/>
      <sheetName val="Val CO2 limits 1"/>
      <sheetName val="Strategic Reserve"/>
      <sheetName val="Val Strategic Reserve"/>
      <sheetName val="Carbon Price Floor"/>
      <sheetName val="Tax on Profit"/>
      <sheetName val="Tax on CO2"/>
      <sheetName val="Tax on Fuel"/>
      <sheetName val="Policy billing"/>
      <sheetName val="Val Policy billing"/>
      <sheetName val="Existing Policies"/>
      <sheetName val="ROC bandings"/>
      <sheetName val="Pricing Mark-up"/>
      <sheetName val="Val Pricing Mark-up"/>
      <sheetName val="EDF Pricing Assumptions"/>
      <sheetName val="Val EDF Pricing Assumptions"/>
      <sheetName val="Demand Projections"/>
      <sheetName val="Val Demand"/>
      <sheetName val="Capacity Margin Derating"/>
      <sheetName val="Val Capacity Margin Derating"/>
      <sheetName val="Daily Load Curves"/>
      <sheetName val="Val Daily Load Curves"/>
      <sheetName val="Policy Demand Reduction"/>
      <sheetName val="Val Policy Demand Reduction"/>
      <sheetName val="Load Curve Adjustment Domestic"/>
      <sheetName val="Load Curve Adjustment Smart Dom"/>
      <sheetName val="Load Curve Adjustment NonDom"/>
      <sheetName val="Smart meters"/>
      <sheetName val="Reserve"/>
      <sheetName val="Val Reserve"/>
      <sheetName val="Autogeneration"/>
      <sheetName val="Val Autogeneration"/>
      <sheetName val="Interconnectors"/>
      <sheetName val="Val Interconnectors"/>
      <sheetName val="Hydro and Pumped Storage"/>
      <sheetName val="Val Hydro and Pumped Storage"/>
      <sheetName val="VIU Assumptions"/>
      <sheetName val="Val VIU Assumptions"/>
      <sheetName val="VIU limit"/>
      <sheetName val="Val VIU limit"/>
      <sheetName val="Merchant Assumptions"/>
      <sheetName val="Val Merchant Assumptions"/>
      <sheetName val="Plant Available for New Build"/>
      <sheetName val="Val Plant Available for New Bui"/>
      <sheetName val="Maximum Build Limits"/>
      <sheetName val="Cumulative Max Build Limits"/>
      <sheetName val="Minimum Build Limits"/>
      <sheetName val="New Plant"/>
      <sheetName val="Val New Plant"/>
      <sheetName val="Outage rates (new and existing)"/>
      <sheetName val="Val Outage Rates"/>
      <sheetName val="Losses"/>
      <sheetName val="Val Losses"/>
      <sheetName val="Efficiency rates"/>
      <sheetName val="Technology Assumptions"/>
      <sheetName val="Val Tech Assumptions"/>
      <sheetName val="Fuel Assumptions"/>
      <sheetName val="Val Fuel Assumptions"/>
      <sheetName val="Spark and Dark Spreads"/>
      <sheetName val="Val Spark and Dark Spreads"/>
      <sheetName val="Portfolios"/>
      <sheetName val="Existing Plant"/>
      <sheetName val="Val Existing Plant"/>
      <sheetName val="Val Pipeline"/>
      <sheetName val="TheoreticalPlant"/>
      <sheetName val="Wind"/>
      <sheetName val="Val Wind"/>
      <sheetName val="Model Settings"/>
      <sheetName val="Val Build &amp; Retirement Assumpti"/>
      <sheetName val="SheetManager"/>
      <sheetName val="LISTS"/>
      <sheetName val="Policy_Overview1"/>
      <sheetName val="Feed-in_tariff_11"/>
      <sheetName val="Val_Feed-in_tariff_11"/>
      <sheetName val="CfD_11"/>
      <sheetName val="Val_CfD_11"/>
      <sheetName val="CfD_21"/>
      <sheetName val="Val_CfD_21"/>
      <sheetName val="CfD_31"/>
      <sheetName val="CfD_41"/>
      <sheetName val="Val_CfD_31"/>
      <sheetName val="Val_CfD_41"/>
      <sheetName val="CfD_51"/>
      <sheetName val="Val_CfD_51"/>
      <sheetName val="CfD_61"/>
      <sheetName val="Val_CfD_61"/>
      <sheetName val="CfD_71"/>
      <sheetName val="Val_CfD_71"/>
      <sheetName val="Regulated_Asset_Base_11"/>
      <sheetName val="Val_Regulated_Asset_Base_11"/>
      <sheetName val="Capacity_Payment_11"/>
      <sheetName val="Val_Capacity_Payment_11"/>
      <sheetName val="CO2_limits_11"/>
      <sheetName val="Val_CO2_limits_11"/>
      <sheetName val="Strategic_Reserve1"/>
      <sheetName val="Val_Strategic_Reserve1"/>
      <sheetName val="Carbon_Price_Floor1"/>
      <sheetName val="Tax_on_Profit1"/>
      <sheetName val="Tax_on_CO21"/>
      <sheetName val="Tax_on_Fuel1"/>
      <sheetName val="Policy_billing1"/>
      <sheetName val="Val_Policy_billing1"/>
      <sheetName val="Existing_Policies1"/>
      <sheetName val="ROC_bandings1"/>
      <sheetName val="Pricing_Mark-up1"/>
      <sheetName val="Val_Pricing_Mark-up1"/>
      <sheetName val="EDF_Pricing_Assumptions1"/>
      <sheetName val="Val_EDF_Pricing_Assumptions1"/>
      <sheetName val="Demand_Projections1"/>
      <sheetName val="Val_Demand1"/>
      <sheetName val="Capacity_Margin_Derating1"/>
      <sheetName val="Val_Capacity_Margin_Derating1"/>
      <sheetName val="Daily_Load_Curves1"/>
      <sheetName val="Val_Daily_Load_Curves1"/>
      <sheetName val="Policy_Demand_Reduction1"/>
      <sheetName val="Val_Policy_Demand_Reduction1"/>
      <sheetName val="Load_Curve_Adjustment_Domestic1"/>
      <sheetName val="Load_Curve_Adjustment_Smart_Do1"/>
      <sheetName val="Load_Curve_Adjustment_NonDom1"/>
      <sheetName val="Smart_meters1"/>
      <sheetName val="Val_Reserve1"/>
      <sheetName val="Val_Autogeneration1"/>
      <sheetName val="Val_Interconnectors1"/>
      <sheetName val="Hydro_and_Pumped_Storage1"/>
      <sheetName val="Val_Hydro_and_Pumped_Storage1"/>
      <sheetName val="VIU_Assumptions1"/>
      <sheetName val="Val_VIU_Assumptions1"/>
      <sheetName val="VIU_limit1"/>
      <sheetName val="Val_VIU_limit1"/>
      <sheetName val="Merchant_Assumptions1"/>
      <sheetName val="Val_Merchant_Assumptions1"/>
      <sheetName val="Plant_Available_for_New_Build1"/>
      <sheetName val="Val_Plant_Available_for_New_Bu1"/>
      <sheetName val="Maximum_Build_Limits1"/>
      <sheetName val="Cumulative_Max_Build_Limits1"/>
      <sheetName val="Minimum_Build_Limits1"/>
      <sheetName val="New_Plant1"/>
      <sheetName val="Val_New_Plant1"/>
      <sheetName val="Outage_rates_(new_and_existing1"/>
      <sheetName val="Val_Outage_Rates1"/>
      <sheetName val="Val_Losses1"/>
      <sheetName val="Efficiency_rates1"/>
      <sheetName val="Technology_Assumptions1"/>
      <sheetName val="Val_Tech_Assumptions1"/>
      <sheetName val="Fuel_Assumptions1"/>
      <sheetName val="Val_Fuel_Assumptions1"/>
      <sheetName val="Spark_and_Dark_Spreads1"/>
      <sheetName val="Val_Spark_and_Dark_Spreads1"/>
      <sheetName val="Existing_Plant1"/>
      <sheetName val="Val_Existing_Plant1"/>
      <sheetName val="Val_Pipeline1"/>
      <sheetName val="Val_Wind1"/>
      <sheetName val="Model_Settings1"/>
      <sheetName val="Val_Build_&amp;_Retirement_Assumpt1"/>
      <sheetName val="Policy_Overview"/>
      <sheetName val="Feed-in_tariff_1"/>
      <sheetName val="Val_Feed-in_tariff_1"/>
      <sheetName val="CfD_1"/>
      <sheetName val="Val_CfD_1"/>
      <sheetName val="CfD_2"/>
      <sheetName val="Val_CfD_2"/>
      <sheetName val="CfD_3"/>
      <sheetName val="CfD_4"/>
      <sheetName val="Val_CfD_3"/>
      <sheetName val="Val_CfD_4"/>
      <sheetName val="CfD_5"/>
      <sheetName val="Val_CfD_5"/>
      <sheetName val="CfD_6"/>
      <sheetName val="Val_CfD_6"/>
      <sheetName val="CfD_7"/>
      <sheetName val="Val_CfD_7"/>
      <sheetName val="Regulated_Asset_Base_1"/>
      <sheetName val="Val_Regulated_Asset_Base_1"/>
      <sheetName val="Capacity_Payment_1"/>
      <sheetName val="Val_Capacity_Payment_1"/>
      <sheetName val="CO2_limits_1"/>
      <sheetName val="Val_CO2_limits_1"/>
      <sheetName val="Strategic_Reserve"/>
      <sheetName val="Val_Strategic_Reserve"/>
      <sheetName val="Carbon_Price_Floor"/>
      <sheetName val="Tax_on_Profit"/>
      <sheetName val="Tax_on_CO2"/>
      <sheetName val="Tax_on_Fuel"/>
      <sheetName val="Policy_billing"/>
      <sheetName val="Val_Policy_billing"/>
      <sheetName val="Existing_Policies"/>
      <sheetName val="ROC_bandings"/>
      <sheetName val="Pricing_Mark-up"/>
      <sheetName val="Val_Pricing_Mark-up"/>
      <sheetName val="EDF_Pricing_Assumptions"/>
      <sheetName val="Val_EDF_Pricing_Assumptions"/>
      <sheetName val="Demand_Projections"/>
      <sheetName val="Val_Demand"/>
      <sheetName val="Capacity_Margin_Derating"/>
      <sheetName val="Val_Capacity_Margin_Derating"/>
      <sheetName val="Daily_Load_Curves"/>
      <sheetName val="Val_Daily_Load_Curves"/>
      <sheetName val="Policy_Demand_Reduction"/>
      <sheetName val="Val_Policy_Demand_Reduction"/>
      <sheetName val="Load_Curve_Adjustment_Domestic"/>
      <sheetName val="Load_Curve_Adjustment_Smart_Dom"/>
      <sheetName val="Load_Curve_Adjustment_NonDom"/>
      <sheetName val="Smart_meters"/>
      <sheetName val="Val_Reserve"/>
      <sheetName val="Val_Autogeneration"/>
      <sheetName val="Val_Interconnectors"/>
      <sheetName val="Hydro_and_Pumped_Storage"/>
      <sheetName val="Val_Hydro_and_Pumped_Storage"/>
      <sheetName val="VIU_Assumptions"/>
      <sheetName val="Val_VIU_Assumptions"/>
      <sheetName val="VIU_limit"/>
      <sheetName val="Val_VIU_limit"/>
      <sheetName val="Merchant_Assumptions"/>
      <sheetName val="Val_Merchant_Assumptions"/>
      <sheetName val="Plant_Available_for_New_Build"/>
      <sheetName val="Val_Plant_Available_for_New_Bui"/>
      <sheetName val="Maximum_Build_Limits"/>
      <sheetName val="Cumulative_Max_Build_Limits"/>
      <sheetName val="Minimum_Build_Limits"/>
      <sheetName val="New_Plant"/>
      <sheetName val="Val_New_Plant"/>
      <sheetName val="Outage_rates_(new_and_existing)"/>
      <sheetName val="Val_Outage_Rates"/>
      <sheetName val="Val_Losses"/>
      <sheetName val="Efficiency_rates"/>
      <sheetName val="Technology_Assumptions"/>
      <sheetName val="Val_Tech_Assumptions"/>
      <sheetName val="Fuel_Assumptions"/>
      <sheetName val="Val_Fuel_Assumptions"/>
      <sheetName val="Spark_and_Dark_Spreads"/>
      <sheetName val="Val_Spark_and_Dark_Spreads"/>
      <sheetName val="Existing_Plant"/>
      <sheetName val="Val_Existing_Plant"/>
      <sheetName val="Val_Pipeline"/>
      <sheetName val="Val_Wind"/>
      <sheetName val="Model_Settings"/>
      <sheetName val="Val_Build_&amp;_Retirement_Assumpt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p 3 rows"/>
      <sheetName val="QA_Index"/>
      <sheetName val="Version&amp;Issue_Log"/>
      <sheetName val="Update_Checklist"/>
      <sheetName val="DataSources"/>
      <sheetName val="QC_Checklist"/>
      <sheetName val="RAW1_GWP Factors"/>
      <sheetName val="OtherAssumptions"/>
      <sheetName val="Calc1"/>
      <sheetName val="LinkedInOutput"/>
      <sheetName val="MethodPaper"/>
      <sheetName val="Conversions"/>
      <sheetName val="Lookups"/>
      <sheetName val="top_3_rows1"/>
      <sheetName val="RAW1_GWP_Factors1"/>
      <sheetName val="top_3_rows"/>
      <sheetName val="RAW1_GWP_Facto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tor_data_UC"/>
      <sheetName val="Line_data_UC"/>
      <sheetName val="Region_data_UC"/>
      <sheetName val="Generator_data_C"/>
      <sheetName val="Emission.Generators_data_C"/>
      <sheetName val="Node_data_C"/>
      <sheetName val="INPUTS"/>
      <sheetName val="SONI to NG_NI"/>
      <sheetName val="Baseline results"/>
      <sheetName val="Lists"/>
      <sheetName val="CO2 summary"/>
      <sheetName val="policy costs outputs"/>
      <sheetName val="Generation Summary"/>
      <sheetName val="Installed Capacity Pivot"/>
      <sheetName val="Summary assumptions"/>
      <sheetName val="Control"/>
      <sheetName val="CM Clearing prices"/>
      <sheetName val="Model Settings"/>
      <sheetName val="calculation"/>
      <sheetName val="Technology Assumptions"/>
      <sheetName val="NI Prices"/>
      <sheetName val="Strike prices"/>
      <sheetName val="Capacity mechanism"/>
      <sheetName val="NI Costs"/>
      <sheetName val="NI Demand"/>
      <sheetName val="NI outputs"/>
      <sheetName val="Heat revenues"/>
      <sheetName val="VIU assumptions"/>
      <sheetName val="Prices"/>
      <sheetName val="NI Load Factors"/>
      <sheetName val="Opex Adjustments"/>
      <sheetName val="Maximum Build Limits NI"/>
      <sheetName val="technologies"/>
      <sheetName val="Existing Policies"/>
      <sheetName val="Backcasting"/>
      <sheetName val="Emission_Generators_data_C1"/>
      <sheetName val="SONI_to_NG_NI1"/>
      <sheetName val="Baseline_results1"/>
      <sheetName val="CO2_summary1"/>
      <sheetName val="policy_costs_outputs1"/>
      <sheetName val="Generation_Summary1"/>
      <sheetName val="Installed_Capacity_Pivot1"/>
      <sheetName val="Summary_assumptions1"/>
      <sheetName val="CM_Clearing_prices1"/>
      <sheetName val="Model_Settings1"/>
      <sheetName val="Technology_Assumptions1"/>
      <sheetName val="NI_Prices1"/>
      <sheetName val="Strike_prices1"/>
      <sheetName val="Capacity_mechanism1"/>
      <sheetName val="NI_Costs1"/>
      <sheetName val="NI_Demand1"/>
      <sheetName val="NI_outputs1"/>
      <sheetName val="Heat_revenues1"/>
      <sheetName val="VIU_assumptions1"/>
      <sheetName val="NI_Load_Factors1"/>
      <sheetName val="Opex_Adjustments1"/>
      <sheetName val="Maximum_Build_Limits_NI1"/>
      <sheetName val="Existing_Policies1"/>
      <sheetName val="Emission_Generators_data_C"/>
      <sheetName val="SONI_to_NG_NI"/>
      <sheetName val="Baseline_results"/>
      <sheetName val="CO2_summary"/>
      <sheetName val="policy_costs_outputs"/>
      <sheetName val="Generation_Summary"/>
      <sheetName val="Installed_Capacity_Pivot"/>
      <sheetName val="Summary_assumptions"/>
      <sheetName val="CM_Clearing_prices"/>
      <sheetName val="Model_Settings"/>
      <sheetName val="Technology_Assumptions"/>
      <sheetName val="NI_Prices"/>
      <sheetName val="Strike_prices"/>
      <sheetName val="Capacity_mechanism"/>
      <sheetName val="NI_Costs"/>
      <sheetName val="NI_Demand"/>
      <sheetName val="NI_outputs"/>
      <sheetName val="Heat_revenues"/>
      <sheetName val="VIU_assumptions"/>
      <sheetName val="NI_Load_Factors"/>
      <sheetName val="Opex_Adjustments"/>
      <sheetName val="Maximum_Build_Limits_NI"/>
      <sheetName val="Existing_Policies"/>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do"/>
      <sheetName val="CBA Tables"/>
      <sheetName val="CBA"/>
      <sheetName val="Control"/>
      <sheetName val="Scenarios"/>
      <sheetName val="Data Holdings"/>
      <sheetName val="Participation CB"/>
      <sheetName val="Participation C&amp;T tables"/>
      <sheetName val="Participation C&amp;T"/>
      <sheetName val="Participation Net"/>
      <sheetName val="MACC"/>
      <sheetName val="Additionality"/>
      <sheetName val="Abatement"/>
      <sheetName val="MACC graphs"/>
      <sheetName val="C&amp;T MACC graphs"/>
      <sheetName val="CB MACC graphs"/>
      <sheetName val="Emissions analysis"/>
      <sheetName val="Admin tables"/>
      <sheetName val="Admin inputs"/>
      <sheetName val="CBA_Tables1"/>
      <sheetName val="Data_Holdings1"/>
      <sheetName val="Participation_CB1"/>
      <sheetName val="Participation_C&amp;T_tables1"/>
      <sheetName val="Participation_C&amp;T1"/>
      <sheetName val="Participation_Net1"/>
      <sheetName val="MACC_graphs1"/>
      <sheetName val="C&amp;T_MACC_graphs1"/>
      <sheetName val="CB_MACC_graphs1"/>
      <sheetName val="Emissions_analysis1"/>
      <sheetName val="Admin_tables1"/>
      <sheetName val="Admin_inputs1"/>
      <sheetName val="CBA_Tables"/>
      <sheetName val="Data_Holdings"/>
      <sheetName val="Participation_CB"/>
      <sheetName val="Participation_C&amp;T_tables"/>
      <sheetName val="Participation_C&amp;T"/>
      <sheetName val="Participation_Net"/>
      <sheetName val="MACC_graphs"/>
      <sheetName val="C&amp;T_MACC_graphs"/>
      <sheetName val="CB_MACC_graphs"/>
      <sheetName val="Emissions_analysis"/>
      <sheetName val="Admin_tables"/>
      <sheetName val="Admin_inpu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Index"/>
      <sheetName val="What's new"/>
      <sheetName val="Fuels"/>
      <sheetName val="Refrigerant &amp; other"/>
      <sheetName val="Passenger vehicles"/>
      <sheetName val="UK electricity"/>
      <sheetName val="Transmission and distribution"/>
      <sheetName val="Water supply"/>
      <sheetName val="Water treatment"/>
      <sheetName val="Waste disposal"/>
      <sheetName val="Business travel- air"/>
      <sheetName val="Business travel- sea"/>
      <sheetName val="Freighting goods"/>
      <sheetName val="Managed assets- vehicles"/>
      <sheetName val="Conversions"/>
      <sheetName val="Fuel properties"/>
      <sheetName val="What's_new1"/>
      <sheetName val="Refrigerant_&amp;_other1"/>
      <sheetName val="Passenger_vehicles1"/>
      <sheetName val="UK_electricity1"/>
      <sheetName val="Transmission_and_distribution1"/>
      <sheetName val="Water_supply1"/>
      <sheetName val="Water_treatment1"/>
      <sheetName val="Waste_disposal1"/>
      <sheetName val="Business_travel-_air1"/>
      <sheetName val="Business_travel-_sea1"/>
      <sheetName val="Freighting_goods1"/>
      <sheetName val="Managed_assets-_vehicles1"/>
      <sheetName val="Fuel_properties1"/>
      <sheetName val="What's_new"/>
      <sheetName val="Refrigerant_&amp;_other"/>
      <sheetName val="Passenger_vehicles"/>
      <sheetName val="UK_electricity"/>
      <sheetName val="Transmission_and_distribution"/>
      <sheetName val="Water_supply"/>
      <sheetName val="Water_treatment"/>
      <sheetName val="Waste_disposal"/>
      <sheetName val="Business_travel-_air"/>
      <sheetName val="Business_travel-_sea"/>
      <sheetName val="Freighting_goods"/>
      <sheetName val="Managed_assets-_vehicles"/>
      <sheetName val="Fuel_properti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_Index"/>
      <sheetName val="VersionLog &amp; IssueLog"/>
      <sheetName val="Update_Checklist"/>
      <sheetName val="DataSources"/>
      <sheetName val="QC_Checklist"/>
      <sheetName val="RAW1_NAEI 2016_Carbon"/>
      <sheetName val="RAW2_NAEI 2016_CH4"/>
      <sheetName val="RAW3_NAEI 2016_N2O"/>
      <sheetName val="RAW4_DUKES 2014 Density"/>
      <sheetName val=" RAW5_DUKES 2014 CV Table A.1"/>
      <sheetName val="RAW6_DUKES 2014 CV Tabl A.2+A.3"/>
      <sheetName val="RAW7_GWP Factors"/>
      <sheetName val="RAW8_JEC WTW Study"/>
      <sheetName val="RAW9_DUKES LNG Imports"/>
      <sheetName val="OtherAssumptions"/>
      <sheetName val="Calc1_FuelProp"/>
      <sheetName val="Calc2_Fuels"/>
      <sheetName val="Calc3_WTT_Fuels"/>
      <sheetName val="Benchmark"/>
      <sheetName val="MethodPaper"/>
      <sheetName val="LinkedInOutput"/>
      <sheetName val="Fuels"/>
      <sheetName val="WTT- fuels"/>
      <sheetName val="Fuel properties"/>
      <sheetName val="Conversions"/>
      <sheetName val="Verification-Validation"/>
      <sheetName val="Lookups"/>
      <sheetName val="GHG CF_Fuels_2016_MASTER"/>
      <sheetName val="VersionLog"/>
      <sheetName val="RAW1_NAEI 2015_Carbon"/>
      <sheetName val="RAW2_NAEI 2015_CH4"/>
      <sheetName val="RAW3_NAEI 2015_N2O"/>
      <sheetName val="VersionLog_&amp;_IssueLog1"/>
      <sheetName val="RAW1_NAEI_2016_Carbon1"/>
      <sheetName val="RAW2_NAEI_2016_CH41"/>
      <sheetName val="RAW3_NAEI_2016_N2O1"/>
      <sheetName val="RAW4_DUKES_2014_Density1"/>
      <sheetName val="_RAW5_DUKES_2014_CV_Table_A_11"/>
      <sheetName val="RAW6_DUKES_2014_CV_Tabl_A_2+A_1"/>
      <sheetName val="RAW7_GWP_Factors1"/>
      <sheetName val="RAW8_JEC_WTW_Study1"/>
      <sheetName val="RAW9_DUKES_LNG_Imports1"/>
      <sheetName val="WTT-_fuels1"/>
      <sheetName val="Fuel_properties1"/>
      <sheetName val="GHG_CF_Fuels_2016_MASTER1"/>
      <sheetName val="RAW1_NAEI_2015_Carbon1"/>
      <sheetName val="RAW2_NAEI_2015_CH41"/>
      <sheetName val="RAW3_NAEI_2015_N2O1"/>
      <sheetName val="VersionLog_&amp;_IssueLog"/>
      <sheetName val="RAW1_NAEI_2016_Carbon"/>
      <sheetName val="RAW2_NAEI_2016_CH4"/>
      <sheetName val="RAW3_NAEI_2016_N2O"/>
      <sheetName val="RAW4_DUKES_2014_Density"/>
      <sheetName val="_RAW5_DUKES_2014_CV_Table_A_1"/>
      <sheetName val="RAW6_DUKES_2014_CV_Tabl_A_2+A_3"/>
      <sheetName val="RAW7_GWP_Factors"/>
      <sheetName val="RAW8_JEC_WTW_Study"/>
      <sheetName val="RAW9_DUKES_LNG_Imports"/>
      <sheetName val="WTT-_fuels"/>
      <sheetName val="Fuel_properties"/>
      <sheetName val="GHG_CF_Fuels_2016_MASTER"/>
      <sheetName val="RAW1_NAEI_2015_Carbon"/>
      <sheetName val="RAW2_NAEI_2015_CH4"/>
      <sheetName val="RAW3_NAEI_2015_N2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A control"/>
      <sheetName val="CBA"/>
      <sheetName val="Generation data"/>
      <sheetName val="Generation costs"/>
      <sheetName val="Financing costs - 2"/>
      <sheetName val="Pipeline plant"/>
      <sheetName val="Hurdle rates"/>
      <sheetName val="Policy"/>
      <sheetName val="Carbon costs"/>
      <sheetName val="Unserved Energy cost"/>
      <sheetName val="Wholesale costs"/>
      <sheetName val="unservedenergy"/>
      <sheetName val="DECC Summary"/>
      <sheetName val="Summary assumptions"/>
      <sheetName val="baseline results"/>
      <sheetName val="Operating Capacity Pivot"/>
      <sheetName val="Installed Capacity Pivot"/>
      <sheetName val="New Build Pivot"/>
      <sheetName val="InstalledCapacitySummary"/>
      <sheetName val="Decommissioned Pivot"/>
      <sheetName val="Generation Summary"/>
      <sheetName val="UnservedEnergySummary"/>
      <sheetName val="Capacity Margin"/>
      <sheetName val="Prices Summary"/>
      <sheetName val="IRR summary"/>
      <sheetName val="CO2 summary"/>
      <sheetName val="CO2"/>
      <sheetName val="Load Factors"/>
      <sheetName val="SRMC summary"/>
      <sheetName val="Policy Summary"/>
      <sheetName val="Spread Summary"/>
      <sheetName val="FuelSummary"/>
      <sheetName val="Demand Summary"/>
      <sheetName val="Fuel Price Summary"/>
      <sheetName val="Carbon Price Summary"/>
      <sheetName val="Individual Plant Data"/>
      <sheetName val="CASHFLOW Profit"/>
      <sheetName val="CASHFLOW LoadFactor"/>
      <sheetName val="CASHFLOW Income"/>
      <sheetName val="OperatingCapacitySummary"/>
      <sheetName val="InstalledCapacity"/>
      <sheetName val="OperatingCapacity"/>
      <sheetName val="Generation"/>
      <sheetName val="Fuel"/>
      <sheetName val="IRRs"/>
      <sheetName val="Prices"/>
      <sheetName val="Costs"/>
      <sheetName val="PolicyCosts"/>
      <sheetName val="Demand"/>
      <sheetName val="Carbon Price"/>
      <sheetName val="Fuel Prices"/>
      <sheetName val="Spreads"/>
      <sheetName val="ReservePayments"/>
      <sheetName val="Control"/>
      <sheetName val="DeratedCapacities"/>
      <sheetName val="CASHFLOW IRRS"/>
      <sheetName val="CASHFLOW Spread"/>
      <sheetName val="DemandExtreme"/>
      <sheetName val="CASHFLOW SRMC"/>
      <sheetName val="CASHFLOW Capacity"/>
      <sheetName val="CASHFLOW Max capacity"/>
      <sheetName val="CASHFLOW strike price"/>
      <sheetName val="CASHFLOW CM payments"/>
      <sheetName val="CASHFLOW CM penalty"/>
      <sheetName val="CM Auction"/>
      <sheetName val="CM Clearing prices"/>
      <sheetName val="CM Contract payments"/>
      <sheetName val="CapacityMechanism"/>
      <sheetName val="CMcurveCapacity"/>
      <sheetName val="CMcurveNames"/>
      <sheetName val="CMperfectCompBids"/>
      <sheetName val="CMactualBids"/>
      <sheetName val="CM Payments"/>
      <sheetName val="CM Penalties"/>
      <sheetName val="Duration Curves"/>
      <sheetName val="Load curve"/>
      <sheetName val="Wholesale curve"/>
      <sheetName val="SystemSRMC curve"/>
      <sheetName val="Intra day summary"/>
      <sheetName val="Lists"/>
      <sheetName val="IntraDayGeneration"/>
      <sheetName val="CASHFLOW generation"/>
      <sheetName val="IntraDay analysis"/>
      <sheetName val="Investor decisions"/>
      <sheetName val="Technology Assumptions"/>
      <sheetName val="VIU assumptions"/>
      <sheetName val="Carbon Price Floor"/>
      <sheetName val="New Plant"/>
      <sheetName val="Existing Plant"/>
      <sheetName val="CBA_control1"/>
      <sheetName val="Generation_data1"/>
      <sheetName val="Generation_costs1"/>
      <sheetName val="Financing_costs_-_21"/>
      <sheetName val="Pipeline_plant1"/>
      <sheetName val="Hurdle_rates1"/>
      <sheetName val="Carbon_costs1"/>
      <sheetName val="Unserved_Energy_cost1"/>
      <sheetName val="Wholesale_costs1"/>
      <sheetName val="DECC_Summary1"/>
      <sheetName val="Summary_assumptions1"/>
      <sheetName val="baseline_results1"/>
      <sheetName val="Operating_Capacity_Pivot1"/>
      <sheetName val="Installed_Capacity_Pivot1"/>
      <sheetName val="New_Build_Pivot1"/>
      <sheetName val="Decommissioned_Pivot1"/>
      <sheetName val="Generation_Summary1"/>
      <sheetName val="Capacity_Margin1"/>
      <sheetName val="Prices_Summary1"/>
      <sheetName val="IRR_summary1"/>
      <sheetName val="CO2_summary1"/>
      <sheetName val="Load_Factors1"/>
      <sheetName val="SRMC_summary1"/>
      <sheetName val="Policy_Summary1"/>
      <sheetName val="Spread_Summary1"/>
      <sheetName val="Demand_Summary1"/>
      <sheetName val="Fuel_Price_Summary1"/>
      <sheetName val="Carbon_Price_Summary1"/>
      <sheetName val="Individual_Plant_Data1"/>
      <sheetName val="CASHFLOW_Profit1"/>
      <sheetName val="CASHFLOW_LoadFactor1"/>
      <sheetName val="CASHFLOW_Income1"/>
      <sheetName val="Carbon_Price1"/>
      <sheetName val="Fuel_Prices1"/>
      <sheetName val="CASHFLOW_IRRS1"/>
      <sheetName val="CASHFLOW_Spread1"/>
      <sheetName val="CASHFLOW_SRMC1"/>
      <sheetName val="CASHFLOW_Capacity1"/>
      <sheetName val="CASHFLOW_Max_capacity1"/>
      <sheetName val="CASHFLOW_strike_price1"/>
      <sheetName val="CASHFLOW_CM_payments1"/>
      <sheetName val="CASHFLOW_CM_penalty1"/>
      <sheetName val="CM_Auction1"/>
      <sheetName val="CM_Clearing_prices1"/>
      <sheetName val="CM_Contract_payments1"/>
      <sheetName val="CM_Payments1"/>
      <sheetName val="CM_Penalties1"/>
      <sheetName val="Duration_Curves1"/>
      <sheetName val="Load_curve1"/>
      <sheetName val="Wholesale_curve1"/>
      <sheetName val="SystemSRMC_curve1"/>
      <sheetName val="Intra_day_summary1"/>
      <sheetName val="CASHFLOW_generation1"/>
      <sheetName val="IntraDay_analysis1"/>
      <sheetName val="Investor_decisions1"/>
      <sheetName val="Technology_Assumptions1"/>
      <sheetName val="VIU_assumptions1"/>
      <sheetName val="Carbon_Price_Floor1"/>
      <sheetName val="New_Plant1"/>
      <sheetName val="Existing_Plant1"/>
      <sheetName val="CBA_control"/>
      <sheetName val="Generation_data"/>
      <sheetName val="Generation_costs"/>
      <sheetName val="Financing_costs_-_2"/>
      <sheetName val="Pipeline_plant"/>
      <sheetName val="Hurdle_rates"/>
      <sheetName val="Carbon_costs"/>
      <sheetName val="Unserved_Energy_cost"/>
      <sheetName val="Wholesale_costs"/>
      <sheetName val="DECC_Summary"/>
      <sheetName val="Summary_assumptions"/>
      <sheetName val="baseline_results"/>
      <sheetName val="Operating_Capacity_Pivot"/>
      <sheetName val="Installed_Capacity_Pivot"/>
      <sheetName val="New_Build_Pivot"/>
      <sheetName val="Decommissioned_Pivot"/>
      <sheetName val="Generation_Summary"/>
      <sheetName val="Capacity_Margin"/>
      <sheetName val="Prices_Summary"/>
      <sheetName val="IRR_summary"/>
      <sheetName val="CO2_summary"/>
      <sheetName val="Load_Factors"/>
      <sheetName val="SRMC_summary"/>
      <sheetName val="Policy_Summary"/>
      <sheetName val="Spread_Summary"/>
      <sheetName val="Demand_Summary"/>
      <sheetName val="Fuel_Price_Summary"/>
      <sheetName val="Carbon_Price_Summary"/>
      <sheetName val="Individual_Plant_Data"/>
      <sheetName val="CASHFLOW_Profit"/>
      <sheetName val="CASHFLOW_LoadFactor"/>
      <sheetName val="CASHFLOW_Income"/>
      <sheetName val="Carbon_Price"/>
      <sheetName val="Fuel_Prices"/>
      <sheetName val="CASHFLOW_IRRS"/>
      <sheetName val="CASHFLOW_Spread"/>
      <sheetName val="CASHFLOW_SRMC"/>
      <sheetName val="CASHFLOW_Capacity"/>
      <sheetName val="CASHFLOW_Max_capacity"/>
      <sheetName val="CASHFLOW_strike_price"/>
      <sheetName val="CASHFLOW_CM_payments"/>
      <sheetName val="CASHFLOW_CM_penalty"/>
      <sheetName val="CM_Auction"/>
      <sheetName val="CM_Clearing_prices"/>
      <sheetName val="CM_Contract_payments"/>
      <sheetName val="CM_Payments"/>
      <sheetName val="CM_Penalties"/>
      <sheetName val="Duration_Curves"/>
      <sheetName val="Load_curve"/>
      <sheetName val="Wholesale_curve"/>
      <sheetName val="SystemSRMC_curve"/>
      <sheetName val="Intra_day_summary"/>
      <sheetName val="CASHFLOW_generation"/>
      <sheetName val="IntraDay_analysis"/>
      <sheetName val="Investor_decisions"/>
      <sheetName val="Technology_Assumptions"/>
      <sheetName val="VIU_assumptions"/>
      <sheetName val="Carbon_Price_Floor"/>
      <sheetName val="New_Plant"/>
      <sheetName val="Existing_Pla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Set>
  </externalBook>
</externalLink>
</file>

<file path=xl/persons/person.xml><?xml version="1.0" encoding="utf-8"?>
<personList xmlns="http://schemas.microsoft.com/office/spreadsheetml/2018/threadedcomments" xmlns:x="http://schemas.openxmlformats.org/spreadsheetml/2006/main">
  <person displayName="Nathan Wicks" id="{46317CE0-0588-4FC3-B8F9-FB7C36F054A3}" userId="S::Nathan.Wicks@localpartnerships.gov.uk::316a0206-1a40-4ae5-a54d-27054f3e5057"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ran Mendel" refreshedDate="44773.40427997685" createdVersion="8" refreshedVersion="8" minRefreshableVersion="3" recordCount="8" xr:uid="{9E02F248-6B1C-4DB4-B40B-8C7C3116077A}">
  <cacheSource type="worksheet">
    <worksheetSource ref="R3:Y11" sheet="C_Projection "/>
  </cacheSource>
  <cacheFields count="8">
    <cacheField name="Category" numFmtId="0">
      <sharedItems count="2">
        <s v="Admin Buildings /Offices"/>
        <s v="Car Parks"/>
      </sharedItems>
    </cacheField>
    <cacheField name="Calculation" numFmtId="0">
      <sharedItems count="6">
        <s v="Beginning Usage"/>
        <s v="Growth"/>
        <s v="Intervention"/>
        <s v="Net Usage"/>
        <s v="Energy usage - begin" u="1"/>
        <s v="End of period" u="1"/>
      </sharedItems>
    </cacheField>
    <cacheField name="2023" numFmtId="0">
      <sharedItems containsString="0" containsBlank="1" containsNumber="1" containsInteger="1" minValue="12000" maxValue="12000"/>
    </cacheField>
    <cacheField name="2024" numFmtId="0">
      <sharedItems containsSemiMixedTypes="0" containsString="0" containsNumber="1" containsInteger="1" minValue="-132" maxValue="12388"/>
    </cacheField>
    <cacheField name="2025" numFmtId="0">
      <sharedItems containsSemiMixedTypes="0" containsString="0" containsNumber="1" minValue="-208" maxValue="12720"/>
    </cacheField>
    <cacheField name="2026" numFmtId="0">
      <sharedItems containsSemiMixedTypes="0" containsString="0" containsNumber="1" minValue="-582" maxValue="12788"/>
    </cacheField>
    <cacheField name="2027" numFmtId="0">
      <sharedItems containsSemiMixedTypes="0" containsString="0" containsNumber="1" minValue="-769" maxValue="12788" count="8">
        <n v="11803.003199999999"/>
        <n v="236.06006399999998"/>
        <n v="-769"/>
        <n v="11270.063263999999"/>
        <n v="12788"/>
        <n v="500"/>
        <n v="-564"/>
        <n v="12724"/>
      </sharedItems>
    </cacheField>
    <cacheField name="2028" numFmtId="0">
      <sharedItems containsSemiMixedTypes="0" containsString="0" containsNumber="1" minValue="-1143" maxValue="12724"/>
    </cacheField>
  </cacheFields>
  <extLst>
    <ext xmlns:x14="http://schemas.microsoft.com/office/spreadsheetml/2009/9/main" uri="{725AE2AE-9491-48be-B2B4-4EB974FC3084}">
      <x14:pivotCacheDefinition pivotCacheId="293182157"/>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Joran Mendel" refreshedDate="44776.432614930556" createdVersion="5" refreshedVersion="8" minRefreshableVersion="3" recordCount="0" supportSubquery="1" supportAdvancedDrill="1" xr:uid="{A2274AC2-53E4-473E-BA92-E9351B90D2F0}">
  <cacheSource type="external" connectionId="1"/>
  <cacheFields count="6">
    <cacheField name="[Measures].[Sum of Total estimated reduction (per annum)_2024]" caption="Sum of Total estimated reduction (per annum)_2024" numFmtId="0" hierarchy="53" level="32767"/>
    <cacheField name="[Measures].[Sum of Total estimated reduction (per annum)_2025]" caption="Sum of Total estimated reduction (per annum)_2025" numFmtId="0" hierarchy="55" level="32767"/>
    <cacheField name="[Measures].[Sum of Total estimated reduction (per annum)_2026]" caption="Sum of Total estimated reduction (per annum)_2026" numFmtId="0" hierarchy="56" level="32767"/>
    <cacheField name="[Measures].[Sum of Total estimated reduction (per annum)_2027]" caption="Sum of Total estimated reduction (per annum)_2027" numFmtId="0" hierarchy="57" level="32767"/>
    <cacheField name="[Measures].[Sum of Total estimated reduction (per annum)_2028]" caption="Sum of Total estimated reduction (per annum)_2028" numFmtId="0" hierarchy="58" level="32767"/>
    <cacheField name="[Intervention_FCast].[Asset Category].[Asset Category]" caption="Asset Category" numFmtId="0" hierarchy="26" level="1">
      <sharedItems count="8">
        <s v="0"/>
        <s v="Admin Buildings /Offices"/>
        <s v="Car Parks"/>
        <s v="Care Homes"/>
        <s v="Commercial Properties"/>
        <s v="Community Centres"/>
        <s v="Day Centres"/>
        <s v="Depots"/>
      </sharedItems>
    </cacheField>
  </cacheFields>
  <cacheHierarchies count="59">
    <cacheHierarchy uniqueName="[Add_Generation FCast].[Renewable Energy  - Additional Generation]" caption="Renewable Energy  - Additional Generation" attribute="1" defaultMemberUniqueName="[Add_Generation FCast].[Renewable Energy  - Additional Generation].[All]" allUniqueName="[Add_Generation FCast].[Renewable Energy  - Additional Generation].[All]" dimensionUniqueName="[Add_Generation FCast]" displayFolder="" count="0" memberValueDatatype="130" unbalanced="0"/>
    <cacheHierarchy uniqueName="[Add_Generation FCast].[Project Name/Site]" caption="Project Name/Site" attribute="1" defaultMemberUniqueName="[Add_Generation FCast].[Project Name/Site].[All]" allUniqueName="[Add_Generation FCast].[Project Name/Site].[All]" dimensionUniqueName="[Add_Generation FCast]" displayFolder="" count="0" memberValueDatatype="130" unbalanced="0"/>
    <cacheHierarchy uniqueName="[Add_Generation FCast].[Local Authority  Estimated generation� (KWh)_2024]" caption="Local Authority  Estimated generation� (KWh)_2024" attribute="1" defaultMemberUniqueName="[Add_Generation FCast].[Local Authority  Estimated generation� (KWh)_2024].[All]" allUniqueName="[Add_Generation FCast].[Local Authority  Estimated generation� (KWh)_2024].[All]" dimensionUniqueName="[Add_Generation FCast]" displayFolder="" count="0" memberValueDatatype="20" unbalanced="0"/>
    <cacheHierarchy uniqueName="[Add_Generation FCast].[Local Authority  Estimated generation� (KWh)_2025]" caption="Local Authority  Estimated generation� (KWh)_2025" attribute="1" defaultMemberUniqueName="[Add_Generation FCast].[Local Authority  Estimated generation� (KWh)_2025].[All]" allUniqueName="[Add_Generation FCast].[Local Authority  Estimated generation� (KWh)_2025].[All]" dimensionUniqueName="[Add_Generation FCast]" displayFolder="" count="0" memberValueDatatype="20" unbalanced="0"/>
    <cacheHierarchy uniqueName="[Add_Generation FCast].[Local Authority  Estimated generation� (KWh)_2026]" caption="Local Authority  Estimated generation� (KWh)_2026" attribute="1" defaultMemberUniqueName="[Add_Generation FCast].[Local Authority  Estimated generation� (KWh)_2026].[All]" allUniqueName="[Add_Generation FCast].[Local Authority  Estimated generation� (KWh)_2026].[All]" dimensionUniqueName="[Add_Generation FCast]" displayFolder="" count="0" memberValueDatatype="20" unbalanced="0"/>
    <cacheHierarchy uniqueName="[Add_Generation FCast].[Local Authority  Estimated generation� (KWh)_2027]" caption="Local Authority  Estimated generation� (KWh)_2027" attribute="1" defaultMemberUniqueName="[Add_Generation FCast].[Local Authority  Estimated generation� (KWh)_2027].[All]" allUniqueName="[Add_Generation FCast].[Local Authority  Estimated generation� (KWh)_2027].[All]" dimensionUniqueName="[Add_Generation FCast]" displayFolder="" count="0" memberValueDatatype="20" unbalanced="0"/>
    <cacheHierarchy uniqueName="[Add_Generation FCast].[Local Authority  Estimated generation� (KWh)_2028]" caption="Local Authority  Estimated generation� (KWh)_2028" attribute="1" defaultMemberUniqueName="[Add_Generation FCast].[Local Authority  Estimated generation� (KWh)_2028].[All]" allUniqueName="[Add_Generation FCast].[Local Authority  Estimated generation� (KWh)_2028].[All]" dimensionUniqueName="[Add_Generation FCast]" displayFolder="" count="0" memberValueDatatype="20" unbalanced="0"/>
    <cacheHierarchy uniqueName="[AssetList].[Property Number]" caption="Property Number" attribute="1" defaultMemberUniqueName="[AssetList].[Property Number].[All]" allUniqueName="[AssetList].[Property Number].[All]" dimensionUniqueName="[AssetList]" displayFolder="" count="0" memberValueDatatype="20" unbalanced="0"/>
    <cacheHierarchy uniqueName="[AssetList].[Property Name]" caption="Property Name" attribute="1" defaultMemberUniqueName="[AssetList].[Property Name].[All]" allUniqueName="[AssetList].[Property Name].[All]" dimensionUniqueName="[AssetList]" displayFolder="" count="0" memberValueDatatype="130" unbalanced="0"/>
    <cacheHierarchy uniqueName="[AssetList].[Asset Category]" caption="Asset Category" attribute="1" defaultMemberUniqueName="[AssetList].[Asset Category].[All]" allUniqueName="[AssetList].[Asset Category].[All]" dimensionUniqueName="[AssetList]" displayFolder="" count="0" memberValueDatatype="130" unbalanced="0"/>
    <cacheHierarchy uniqueName="[AssetList].[Electricity Consumption (kWh)]" caption="Electricity Consumption (kWh)" attribute="1" defaultMemberUniqueName="[AssetList].[Electricity Consumption (kWh)].[All]" allUniqueName="[AssetList].[Electricity Consumption (kWh)].[All]" dimensionUniqueName="[AssetList]" displayFolder="" count="0" memberValueDatatype="20" unbalanced="0"/>
    <cacheHierarchy uniqueName="[AssetList].[Square meters]" caption="Square meters" attribute="1" defaultMemberUniqueName="[AssetList].[Square meters].[All]" allUniqueName="[AssetList].[Square meters].[All]" dimensionUniqueName="[AssetList]" displayFolder="" count="0" memberValueDatatype="20" unbalanced="0"/>
    <cacheHierarchy uniqueName="[AssetList].[Consumption per square meter]" caption="Consumption per square meter" attribute="1" defaultMemberUniqueName="[AssetList].[Consumption per square meter].[All]" allUniqueName="[AssetList].[Consumption per square meter].[All]" dimensionUniqueName="[AssetList]" displayFolder="" count="0" memberValueDatatype="130" unbalanced="0"/>
    <cacheHierarchy uniqueName="[AssetList].[MPAN  - Consumption measurement period]" caption="MPAN  - Consumption measurement period" attribute="1" defaultMemberUniqueName="[AssetList].[MPAN  - Consumption measurement period].[All]" allUniqueName="[AssetList].[MPAN  - Consumption measurement period].[All]" dimensionUniqueName="[AssetList]" displayFolder="" count="0" memberValueDatatype="130" unbalanced="0"/>
    <cacheHierarchy uniqueName="[Categories].[Category Number]" caption="Category Number" attribute="1" defaultMemberUniqueName="[Categories].[Category Number].[All]" allUniqueName="[Categories].[Category Number].[All]" dimensionUniqueName="[Categories]" displayFolder="" count="0" memberValueDatatype="20" unbalanced="0"/>
    <cacheHierarchy uniqueName="[Categories].[Asset Category Name]" caption="Asset Category Name" attribute="1" defaultMemberUniqueName="[Categories].[Asset Category Name].[All]" allUniqueName="[Categories].[Asset Category Name].[All]" dimensionUniqueName="[Categories]" displayFolder="" count="0" memberValueDatatype="130" unbalanced="0"/>
    <cacheHierarchy uniqueName="[EnergyUsage].[Column1]" caption="Column1" attribute="1" defaultMemberUniqueName="[EnergyUsage].[Column1].[All]" allUniqueName="[EnergyUsage].[Column1].[All]" dimensionUniqueName="[EnergyUsage]" displayFolder="" count="0" memberValueDatatype="130" unbalanced="0"/>
    <cacheHierarchy uniqueName="[Growth_FCast_2].[Asset Category]" caption="Asset Category" attribute="1" defaultMemberUniqueName="[Growth_FCast_2].[Asset Category].[All]" allUniqueName="[Growth_FCast_2].[Asset Category].[All]" dimensionUniqueName="[Growth_FCast_2]" displayFolder="" count="0" memberValueDatatype="130" unbalanced="0"/>
    <cacheHierarchy uniqueName="[Growth_FCast_2].[Type of Growth]" caption="Type of Growth" attribute="1" defaultMemberUniqueName="[Growth_FCast_2].[Type of Growth].[All]" allUniqueName="[Growth_FCast_2].[Type of Growth].[All]" dimensionUniqueName="[Growth_FCast_2]" displayFolder="" count="0" memberValueDatatype="130" unbalanced="0"/>
    <cacheHierarchy uniqueName="[Growth_FCast_2].[Project Name/Site]" caption="Project Name/Site" attribute="1" defaultMemberUniqueName="[Growth_FCast_2].[Project Name/Site].[All]" allUniqueName="[Growth_FCast_2].[Project Name/Site].[All]" dimensionUniqueName="[Growth_FCast_2]" displayFolder="" count="0" memberValueDatatype="20" unbalanced="0"/>
    <cacheHierarchy uniqueName="[Growth_FCast_2].[Increase in KWh �or %?]" caption="Increase in KWh �or %?" attribute="1" defaultMemberUniqueName="[Growth_FCast_2].[Increase in KWh �or %?].[All]" allUniqueName="[Growth_FCast_2].[Increase in KWh �or %?].[All]" dimensionUniqueName="[Growth_FCast_2]" displayFolder="" count="0" memberValueDatatype="130" unbalanced="0"/>
    <cacheHierarchy uniqueName="[Growth_FCast_2].[Local Authority Estimated Increase�(KWh or %)_2024]" caption="Local Authority Estimated Increase�(KWh or %)_2024" attribute="1" defaultMemberUniqueName="[Growth_FCast_2].[Local Authority Estimated Increase�(KWh or %)_2024].[All]" allUniqueName="[Growth_FCast_2].[Local Authority Estimated Increase�(KWh or %)_2024].[All]" dimensionUniqueName="[Growth_FCast_2]" displayFolder="" count="0" memberValueDatatype="5" unbalanced="0"/>
    <cacheHierarchy uniqueName="[Growth_FCast_2].[Local Authority Estimated Increase�(KWh or %)_2025]" caption="Local Authority Estimated Increase�(KWh or %)_2025" attribute="1" defaultMemberUniqueName="[Growth_FCast_2].[Local Authority Estimated Increase�(KWh or %)_2025].[All]" allUniqueName="[Growth_FCast_2].[Local Authority Estimated Increase�(KWh or %)_2025].[All]" dimensionUniqueName="[Growth_FCast_2]" displayFolder="" count="0" memberValueDatatype="5" unbalanced="0"/>
    <cacheHierarchy uniqueName="[Growth_FCast_2].[Local Authority Estimated Increase�(KWh or %)_2026]" caption="Local Authority Estimated Increase�(KWh or %)_2026" attribute="1" defaultMemberUniqueName="[Growth_FCast_2].[Local Authority Estimated Increase�(KWh or %)_2026].[All]" allUniqueName="[Growth_FCast_2].[Local Authority Estimated Increase�(KWh or %)_2026].[All]" dimensionUniqueName="[Growth_FCast_2]" displayFolder="" count="0" memberValueDatatype="5" unbalanced="0"/>
    <cacheHierarchy uniqueName="[Growth_FCast_2].[Local Authority Estimated Increase�(KWh or %)_2027]" caption="Local Authority Estimated Increase�(KWh or %)_2027" attribute="1" defaultMemberUniqueName="[Growth_FCast_2].[Local Authority Estimated Increase�(KWh or %)_2027].[All]" allUniqueName="[Growth_FCast_2].[Local Authority Estimated Increase�(KWh or %)_2027].[All]" dimensionUniqueName="[Growth_FCast_2]" displayFolder="" count="0" memberValueDatatype="5" unbalanced="0"/>
    <cacheHierarchy uniqueName="[Growth_FCast_2].[Local Authority Estimated Increase�(KWh or %)_2028]" caption="Local Authority Estimated Increase�(KWh or %)_2028" attribute="1" defaultMemberUniqueName="[Growth_FCast_2].[Local Authority Estimated Increase�(KWh or %)_2028].[All]" allUniqueName="[Growth_FCast_2].[Local Authority Estimated Increase�(KWh or %)_2028].[All]" dimensionUniqueName="[Growth_FCast_2]" displayFolder="" count="0" memberValueDatatype="5" unbalanced="0"/>
    <cacheHierarchy uniqueName="[Intervention_FCast].[Asset Category]" caption="Asset Category" attribute="1" defaultMemberUniqueName="[Intervention_FCast].[Asset Category].[All]" allUniqueName="[Intervention_FCast].[Asset Category].[All]" dimensionUniqueName="[Intervention_FCast]" displayFolder="" count="2" memberValueDatatype="130" unbalanced="0">
      <fieldsUsage count="2">
        <fieldUsage x="-1"/>
        <fieldUsage x="5"/>
      </fieldsUsage>
    </cacheHierarchy>
    <cacheHierarchy uniqueName="[Intervention_FCast].[Energy efficiency intervention]" caption="Energy efficiency intervention" attribute="1" defaultMemberUniqueName="[Intervention_FCast].[Energy efficiency intervention].[All]" allUniqueName="[Intervention_FCast].[Energy efficiency intervention].[All]" dimensionUniqueName="[Intervention_FCast]" displayFolder="" count="0" memberValueDatatype="130" unbalanced="0"/>
    <cacheHierarchy uniqueName="[Intervention_FCast].[Expression]" caption="Expression" attribute="1" defaultMemberUniqueName="[Intervention_FCast].[Expression].[All]" allUniqueName="[Intervention_FCast].[Expression].[All]" dimensionUniqueName="[Intervention_FCast]" displayFolder="" count="0" memberValueDatatype="130" unbalanced="0"/>
    <cacheHierarchy uniqueName="[Intervention_FCast].[Percentage reduction]" caption="Percentage reduction" attribute="1" defaultMemberUniqueName="[Intervention_FCast].[Percentage reduction].[All]" allUniqueName="[Intervention_FCast].[Percentage reduction].[All]" dimensionUniqueName="[Intervention_FCast]" displayFolder="" count="0" memberValueDatatype="5" unbalanced="0"/>
    <cacheHierarchy uniqueName="[Intervention_FCast].[2024]" caption="2024" attribute="1" defaultMemberUniqueName="[Intervention_FCast].[2024].[All]" allUniqueName="[Intervention_FCast].[2024].[All]" dimensionUniqueName="[Intervention_FCast]" displayFolder="" count="0" memberValueDatatype="5" unbalanced="0"/>
    <cacheHierarchy uniqueName="[Intervention_FCast].[Cumulative percentage of assets covered_2025]" caption="Cumulative percentage of assets covered_2025" attribute="1" defaultMemberUniqueName="[Intervention_FCast].[Cumulative percentage of assets covered_2025].[All]" allUniqueName="[Intervention_FCast].[Cumulative percentage of assets covered_2025].[All]" dimensionUniqueName="[Intervention_FCast]" displayFolder="" count="0" memberValueDatatype="5" unbalanced="0"/>
    <cacheHierarchy uniqueName="[Intervention_FCast].[Cumulative percentage of assets covered_2026]" caption="Cumulative percentage of assets covered_2026" attribute="1" defaultMemberUniqueName="[Intervention_FCast].[Cumulative percentage of assets covered_2026].[All]" allUniqueName="[Intervention_FCast].[Cumulative percentage of assets covered_2026].[All]" dimensionUniqueName="[Intervention_FCast]" displayFolder="" count="0" memberValueDatatype="5" unbalanced="0"/>
    <cacheHierarchy uniqueName="[Intervention_FCast].[Cumulative percentage of assets covered_2027]" caption="Cumulative percentage of assets covered_2027" attribute="1" defaultMemberUniqueName="[Intervention_FCast].[Cumulative percentage of assets covered_2027].[All]" allUniqueName="[Intervention_FCast].[Cumulative percentage of assets covered_2027].[All]" dimensionUniqueName="[Intervention_FCast]" displayFolder="" count="0" memberValueDatatype="5" unbalanced="0"/>
    <cacheHierarchy uniqueName="[Intervention_FCast].[Cumulative percentage of assets covered_2028]" caption="Cumulative percentage of assets covered_2028" attribute="1" defaultMemberUniqueName="[Intervention_FCast].[Cumulative percentage of assets covered_2028].[All]" allUniqueName="[Intervention_FCast].[Cumulative percentage of assets covered_2028].[All]" dimensionUniqueName="[Intervention_FCast]" displayFolder="" count="0" memberValueDatatype="5" unbalanced="0"/>
    <cacheHierarchy uniqueName="[Intervention_FCast].[Number of interventions implemented_]" caption="Number of interventions implemented_" attribute="1" defaultMemberUniqueName="[Intervention_FCast].[Number of interventions implemented_].[All]" allUniqueName="[Intervention_FCast].[Number of interventions implemented_].[All]" dimensionUniqueName="[Intervention_FCast]" displayFolder="" count="0" memberValueDatatype="20" unbalanced="0"/>
    <cacheHierarchy uniqueName="[Intervention_FCast].[Number of interventions implemented_2024]" caption="Number of interventions implemented_2024" attribute="1" defaultMemberUniqueName="[Intervention_FCast].[Number of interventions implemented_2024].[All]" allUniqueName="[Intervention_FCast].[Number of interventions implemented_2024].[All]" dimensionUniqueName="[Intervention_FCast]" displayFolder="" count="0" memberValueDatatype="20" unbalanced="0"/>
    <cacheHierarchy uniqueName="[Intervention_FCast].[Number of interventions implemented_2025]" caption="Number of interventions implemented_2025" attribute="1" defaultMemberUniqueName="[Intervention_FCast].[Number of interventions implemented_2025].[All]" allUniqueName="[Intervention_FCast].[Number of interventions implemented_2025].[All]" dimensionUniqueName="[Intervention_FCast]" displayFolder="" count="0" memberValueDatatype="20" unbalanced="0"/>
    <cacheHierarchy uniqueName="[Intervention_FCast].[Number of interventions implemented_2026]" caption="Number of interventions implemented_2026" attribute="1" defaultMemberUniqueName="[Intervention_FCast].[Number of interventions implemented_2026].[All]" allUniqueName="[Intervention_FCast].[Number of interventions implemented_2026].[All]" dimensionUniqueName="[Intervention_FCast]" displayFolder="" count="0" memberValueDatatype="20" unbalanced="0"/>
    <cacheHierarchy uniqueName="[Intervention_FCast].[Number of interventions implemented_2027]" caption="Number of interventions implemented_2027" attribute="1" defaultMemberUniqueName="[Intervention_FCast].[Number of interventions implemented_2027].[All]" allUniqueName="[Intervention_FCast].[Number of interventions implemented_2027].[All]" dimensionUniqueName="[Intervention_FCast]" displayFolder="" count="0" memberValueDatatype="20" unbalanced="0"/>
    <cacheHierarchy uniqueName="[Intervention_FCast].[Local Authority Estimated KWh reduction per intervention]" caption="Local Authority Estimated KWh reduction per intervention" attribute="1" defaultMemberUniqueName="[Intervention_FCast].[Local Authority Estimated KWh reduction per intervention].[All]" allUniqueName="[Intervention_FCast].[Local Authority Estimated KWh reduction per intervention].[All]" dimensionUniqueName="[Intervention_FCast]" displayFolder="" count="0" memberValueDatatype="20" unbalanced="0"/>
    <cacheHierarchy uniqueName="[Intervention_FCast].[Total estimated reduction (per annum)_2024]" caption="Total estimated reduction (per annum)_2024" attribute="1" defaultMemberUniqueName="[Intervention_FCast].[Total estimated reduction (per annum)_2024].[All]" allUniqueName="[Intervention_FCast].[Total estimated reduction (per annum)_2024].[All]" dimensionUniqueName="[Intervention_FCast]" displayFolder="" count="0" memberValueDatatype="5" unbalanced="0"/>
    <cacheHierarchy uniqueName="[Intervention_FCast].[Total estimated reduction (per annum)_2025]" caption="Total estimated reduction (per annum)_2025" attribute="1" defaultMemberUniqueName="[Intervention_FCast].[Total estimated reduction (per annum)_2025].[All]" allUniqueName="[Intervention_FCast].[Total estimated reduction (per annum)_2025].[All]" dimensionUniqueName="[Intervention_FCast]" displayFolder="" count="0" memberValueDatatype="20" unbalanced="0"/>
    <cacheHierarchy uniqueName="[Intervention_FCast].[Total estimated reduction (per annum)_2026]" caption="Total estimated reduction (per annum)_2026" attribute="1" defaultMemberUniqueName="[Intervention_FCast].[Total estimated reduction (per annum)_2026].[All]" allUniqueName="[Intervention_FCast].[Total estimated reduction (per annum)_2026].[All]" dimensionUniqueName="[Intervention_FCast]" displayFolder="" count="0" memberValueDatatype="20" unbalanced="0"/>
    <cacheHierarchy uniqueName="[Intervention_FCast].[Total estimated reduction (per annum)_2027]" caption="Total estimated reduction (per annum)_2027" attribute="1" defaultMemberUniqueName="[Intervention_FCast].[Total estimated reduction (per annum)_2027].[All]" allUniqueName="[Intervention_FCast].[Total estimated reduction (per annum)_2027].[All]" dimensionUniqueName="[Intervention_FCast]" displayFolder="" count="0" memberValueDatatype="20" unbalanced="0"/>
    <cacheHierarchy uniqueName="[Intervention_FCast].[Total estimated reduction (per annum)_2028]" caption="Total estimated reduction (per annum)_2028" attribute="1" defaultMemberUniqueName="[Intervention_FCast].[Total estimated reduction (per annum)_2028].[All]" allUniqueName="[Intervention_FCast].[Total estimated reduction (per annum)_2028].[All]" dimensionUniqueName="[Intervention_FCast]" displayFolder="" count="0" memberValueDatatype="20" unbalanced="0"/>
    <cacheHierarchy uniqueName="[Measures].[__XL_Count Table2]" caption="__XL_Count Table2" measure="1" displayFolder="" measureGroup="Categories" count="0" hidden="1"/>
    <cacheHierarchy uniqueName="[Measures].[__XL_Count Table1]" caption="__XL_Count Table1" measure="1" displayFolder="" measureGroup="AssetList" count="0" hidden="1"/>
    <cacheHierarchy uniqueName="[Measures].[__XL_Count Table3]" caption="__XL_Count Table3" measure="1" displayFolder="" measureGroup="Intervention_FCast" count="0" hidden="1"/>
    <cacheHierarchy uniqueName="[Measures].[__XL_Count Table4]" caption="__XL_Count Table4" measure="1" displayFolder="" measureGroup="Add_Generation FCast" count="0" hidden="1"/>
    <cacheHierarchy uniqueName="[Measures].[__XL_Count Table5]" caption="__XL_Count Table5" measure="1" displayFolder="" measureGroup="Growth_FCast_2" count="0" hidden="1"/>
    <cacheHierarchy uniqueName="[Measures].[__XL_Count Table6]" caption="__XL_Count Table6" measure="1" displayFolder="" measureGroup="EnergyUsage" count="0" hidden="1"/>
    <cacheHierarchy uniqueName="[Measures].[__No measures defined]" caption="__No measures defined" measure="1" displayFolder="" count="0" hidden="1"/>
    <cacheHierarchy uniqueName="[Measures].[Sum of Total estimated reduction (per annum)_2024]" caption="Sum of Total estimated reduction (per annum)_2024" measure="1" displayFolder="" measureGroup="Intervention_FCast" count="0" oneField="1" hidden="1">
      <fieldsUsage count="1">
        <fieldUsage x="0"/>
      </fieldsUsage>
      <extLst>
        <ext xmlns:x15="http://schemas.microsoft.com/office/spreadsheetml/2010/11/main" uri="{B97F6D7D-B522-45F9-BDA1-12C45D357490}">
          <x15:cacheHierarchy aggregatedColumn="41"/>
        </ext>
      </extLst>
    </cacheHierarchy>
    <cacheHierarchy uniqueName="[Measures].[Sum of Electricity Consumption (kWh)]" caption="Sum of Electricity Consumption (kWh)" measure="1" displayFolder="" measureGroup="AssetList" count="0" hidden="1">
      <extLst>
        <ext xmlns:x15="http://schemas.microsoft.com/office/spreadsheetml/2010/11/main" uri="{B97F6D7D-B522-45F9-BDA1-12C45D357490}">
          <x15:cacheHierarchy aggregatedColumn="10"/>
        </ext>
      </extLst>
    </cacheHierarchy>
    <cacheHierarchy uniqueName="[Measures].[Sum of Total estimated reduction (per annum)_2025]" caption="Sum of Total estimated reduction (per annum)_2025" measure="1" displayFolder="" measureGroup="Intervention_FCast" count="0" oneField="1" hidden="1">
      <fieldsUsage count="1">
        <fieldUsage x="1"/>
      </fieldsUsage>
      <extLst>
        <ext xmlns:x15="http://schemas.microsoft.com/office/spreadsheetml/2010/11/main" uri="{B97F6D7D-B522-45F9-BDA1-12C45D357490}">
          <x15:cacheHierarchy aggregatedColumn="42"/>
        </ext>
      </extLst>
    </cacheHierarchy>
    <cacheHierarchy uniqueName="[Measures].[Sum of Total estimated reduction (per annum)_2026]" caption="Sum of Total estimated reduction (per annum)_2026" measure="1" displayFolder="" measureGroup="Intervention_FCast" count="0" oneField="1" hidden="1">
      <fieldsUsage count="1">
        <fieldUsage x="2"/>
      </fieldsUsage>
      <extLst>
        <ext xmlns:x15="http://schemas.microsoft.com/office/spreadsheetml/2010/11/main" uri="{B97F6D7D-B522-45F9-BDA1-12C45D357490}">
          <x15:cacheHierarchy aggregatedColumn="43"/>
        </ext>
      </extLst>
    </cacheHierarchy>
    <cacheHierarchy uniqueName="[Measures].[Sum of Total estimated reduction (per annum)_2027]" caption="Sum of Total estimated reduction (per annum)_2027" measure="1" displayFolder="" measureGroup="Intervention_FCast" count="0" oneField="1" hidden="1">
      <fieldsUsage count="1">
        <fieldUsage x="3"/>
      </fieldsUsage>
      <extLst>
        <ext xmlns:x15="http://schemas.microsoft.com/office/spreadsheetml/2010/11/main" uri="{B97F6D7D-B522-45F9-BDA1-12C45D357490}">
          <x15:cacheHierarchy aggregatedColumn="44"/>
        </ext>
      </extLst>
    </cacheHierarchy>
    <cacheHierarchy uniqueName="[Measures].[Sum of Total estimated reduction (per annum)_2028]" caption="Sum of Total estimated reduction (per annum)_2028" measure="1" displayFolder="" measureGroup="Intervention_FCast" count="0" oneField="1" hidden="1">
      <fieldsUsage count="1">
        <fieldUsage x="4"/>
      </fieldsUsage>
      <extLst>
        <ext xmlns:x15="http://schemas.microsoft.com/office/spreadsheetml/2010/11/main" uri="{B97F6D7D-B522-45F9-BDA1-12C45D357490}">
          <x15:cacheHierarchy aggregatedColumn="45"/>
        </ext>
      </extLst>
    </cacheHierarchy>
  </cacheHierarchies>
  <kpis count="0"/>
  <dimensions count="7">
    <dimension name="Add_Generation FCast" uniqueName="[Add_Generation FCast]" caption="Add_Generation FCast"/>
    <dimension name="AssetList" uniqueName="[AssetList]" caption="AssetList"/>
    <dimension name="Categories" uniqueName="[Categories]" caption="Categories"/>
    <dimension name="EnergyUsage" uniqueName="[EnergyUsage]" caption="EnergyUsage"/>
    <dimension name="Growth_FCast_2" uniqueName="[Growth_FCast_2]" caption="Growth_FCast_2"/>
    <dimension name="Intervention_FCast" uniqueName="[Intervention_FCast]" caption="Intervention_FCast"/>
    <dimension measure="1" name="Measures" uniqueName="[Measures]" caption="Measures"/>
  </dimensions>
  <measureGroups count="6">
    <measureGroup name="Add_Generation FCast" caption="Add_Generation FCast"/>
    <measureGroup name="AssetList" caption="AssetList"/>
    <measureGroup name="Categories" caption="Categories"/>
    <measureGroup name="EnergyUsage" caption="EnergyUsage"/>
    <measureGroup name="Growth_FCast_2" caption="Growth_FCast_2"/>
    <measureGroup name="Intervention_FCast" caption="Intervention_FCast"/>
  </measureGroups>
  <maps count="9">
    <map measureGroup="0" dimension="0"/>
    <map measureGroup="1" dimension="1"/>
    <map measureGroup="1" dimension="2"/>
    <map measureGroup="2" dimension="2"/>
    <map measureGroup="3" dimension="3"/>
    <map measureGroup="4" dimension="2"/>
    <map measureGroup="4" dimension="4"/>
    <map measureGroup="5" dimension="2"/>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Joran Mendel" refreshedDate="44776.432617129627" createdVersion="5" refreshedVersion="8" minRefreshableVersion="3" recordCount="0" supportSubquery="1" supportAdvancedDrill="1" xr:uid="{659A104E-FD59-4392-92E2-BD51211772EE}">
  <cacheSource type="external" connectionId="1"/>
  <cacheFields count="6">
    <cacheField name="[Intervention_FCast].[Energy efficiency intervention].[Energy efficiency intervention]" caption="Energy efficiency intervention" numFmtId="0" hierarchy="27" level="1">
      <sharedItems count="5">
        <s v="Boilers"/>
        <s v="Building management systems"/>
        <s v="Compressor"/>
        <s v="Cooling"/>
        <s v="Energy from waste"/>
      </sharedItems>
    </cacheField>
    <cacheField name="[Measures].[Sum of Total estimated reduction (per annum)_2024]" caption="Sum of Total estimated reduction (per annum)_2024" numFmtId="0" hierarchy="53" level="32767"/>
    <cacheField name="[Measures].[Sum of Total estimated reduction (per annum)_2025]" caption="Sum of Total estimated reduction (per annum)_2025" numFmtId="0" hierarchy="55" level="32767"/>
    <cacheField name="[Measures].[Sum of Total estimated reduction (per annum)_2026]" caption="Sum of Total estimated reduction (per annum)_2026" numFmtId="0" hierarchy="56" level="32767"/>
    <cacheField name="[Measures].[Sum of Total estimated reduction (per annum)_2027]" caption="Sum of Total estimated reduction (per annum)_2027" numFmtId="0" hierarchy="57" level="32767"/>
    <cacheField name="[Measures].[Sum of Total estimated reduction (per annum)_2028]" caption="Sum of Total estimated reduction (per annum)_2028" numFmtId="0" hierarchy="58" level="32767"/>
  </cacheFields>
  <cacheHierarchies count="59">
    <cacheHierarchy uniqueName="[Add_Generation FCast].[Renewable Energy  - Additional Generation]" caption="Renewable Energy  - Additional Generation" attribute="1" defaultMemberUniqueName="[Add_Generation FCast].[Renewable Energy  - Additional Generation].[All]" allUniqueName="[Add_Generation FCast].[Renewable Energy  - Additional Generation].[All]" dimensionUniqueName="[Add_Generation FCast]" displayFolder="" count="0" memberValueDatatype="130" unbalanced="0"/>
    <cacheHierarchy uniqueName="[Add_Generation FCast].[Project Name/Site]" caption="Project Name/Site" attribute="1" defaultMemberUniqueName="[Add_Generation FCast].[Project Name/Site].[All]" allUniqueName="[Add_Generation FCast].[Project Name/Site].[All]" dimensionUniqueName="[Add_Generation FCast]" displayFolder="" count="0" memberValueDatatype="130" unbalanced="0"/>
    <cacheHierarchy uniqueName="[Add_Generation FCast].[Local Authority  Estimated generation� (KWh)_2024]" caption="Local Authority  Estimated generation� (KWh)_2024" attribute="1" defaultMemberUniqueName="[Add_Generation FCast].[Local Authority  Estimated generation� (KWh)_2024].[All]" allUniqueName="[Add_Generation FCast].[Local Authority  Estimated generation� (KWh)_2024].[All]" dimensionUniqueName="[Add_Generation FCast]" displayFolder="" count="0" memberValueDatatype="20" unbalanced="0"/>
    <cacheHierarchy uniqueName="[Add_Generation FCast].[Local Authority  Estimated generation� (KWh)_2025]" caption="Local Authority  Estimated generation� (KWh)_2025" attribute="1" defaultMemberUniqueName="[Add_Generation FCast].[Local Authority  Estimated generation� (KWh)_2025].[All]" allUniqueName="[Add_Generation FCast].[Local Authority  Estimated generation� (KWh)_2025].[All]" dimensionUniqueName="[Add_Generation FCast]" displayFolder="" count="0" memberValueDatatype="20" unbalanced="0"/>
    <cacheHierarchy uniqueName="[Add_Generation FCast].[Local Authority  Estimated generation� (KWh)_2026]" caption="Local Authority  Estimated generation� (KWh)_2026" attribute="1" defaultMemberUniqueName="[Add_Generation FCast].[Local Authority  Estimated generation� (KWh)_2026].[All]" allUniqueName="[Add_Generation FCast].[Local Authority  Estimated generation� (KWh)_2026].[All]" dimensionUniqueName="[Add_Generation FCast]" displayFolder="" count="0" memberValueDatatype="20" unbalanced="0"/>
    <cacheHierarchy uniqueName="[Add_Generation FCast].[Local Authority  Estimated generation� (KWh)_2027]" caption="Local Authority  Estimated generation� (KWh)_2027" attribute="1" defaultMemberUniqueName="[Add_Generation FCast].[Local Authority  Estimated generation� (KWh)_2027].[All]" allUniqueName="[Add_Generation FCast].[Local Authority  Estimated generation� (KWh)_2027].[All]" dimensionUniqueName="[Add_Generation FCast]" displayFolder="" count="0" memberValueDatatype="20" unbalanced="0"/>
    <cacheHierarchy uniqueName="[Add_Generation FCast].[Local Authority  Estimated generation� (KWh)_2028]" caption="Local Authority  Estimated generation� (KWh)_2028" attribute="1" defaultMemberUniqueName="[Add_Generation FCast].[Local Authority  Estimated generation� (KWh)_2028].[All]" allUniqueName="[Add_Generation FCast].[Local Authority  Estimated generation� (KWh)_2028].[All]" dimensionUniqueName="[Add_Generation FCast]" displayFolder="" count="0" memberValueDatatype="20" unbalanced="0"/>
    <cacheHierarchy uniqueName="[AssetList].[Property Number]" caption="Property Number" attribute="1" defaultMemberUniqueName="[AssetList].[Property Number].[All]" allUniqueName="[AssetList].[Property Number].[All]" dimensionUniqueName="[AssetList]" displayFolder="" count="0" memberValueDatatype="20" unbalanced="0"/>
    <cacheHierarchy uniqueName="[AssetList].[Property Name]" caption="Property Name" attribute="1" defaultMemberUniqueName="[AssetList].[Property Name].[All]" allUniqueName="[AssetList].[Property Name].[All]" dimensionUniqueName="[AssetList]" displayFolder="" count="0" memberValueDatatype="130" unbalanced="0"/>
    <cacheHierarchy uniqueName="[AssetList].[Asset Category]" caption="Asset Category" attribute="1" defaultMemberUniqueName="[AssetList].[Asset Category].[All]" allUniqueName="[AssetList].[Asset Category].[All]" dimensionUniqueName="[AssetList]" displayFolder="" count="0" memberValueDatatype="130" unbalanced="0"/>
    <cacheHierarchy uniqueName="[AssetList].[Electricity Consumption (kWh)]" caption="Electricity Consumption (kWh)" attribute="1" defaultMemberUniqueName="[AssetList].[Electricity Consumption (kWh)].[All]" allUniqueName="[AssetList].[Electricity Consumption (kWh)].[All]" dimensionUniqueName="[AssetList]" displayFolder="" count="0" memberValueDatatype="20" unbalanced="0"/>
    <cacheHierarchy uniqueName="[AssetList].[Square meters]" caption="Square meters" attribute="1" defaultMemberUniqueName="[AssetList].[Square meters].[All]" allUniqueName="[AssetList].[Square meters].[All]" dimensionUniqueName="[AssetList]" displayFolder="" count="0" memberValueDatatype="20" unbalanced="0"/>
    <cacheHierarchy uniqueName="[AssetList].[Consumption per square meter]" caption="Consumption per square meter" attribute="1" defaultMemberUniqueName="[AssetList].[Consumption per square meter].[All]" allUniqueName="[AssetList].[Consumption per square meter].[All]" dimensionUniqueName="[AssetList]" displayFolder="" count="0" memberValueDatatype="130" unbalanced="0"/>
    <cacheHierarchy uniqueName="[AssetList].[MPAN  - Consumption measurement period]" caption="MPAN  - Consumption measurement period" attribute="1" defaultMemberUniqueName="[AssetList].[MPAN  - Consumption measurement period].[All]" allUniqueName="[AssetList].[MPAN  - Consumption measurement period].[All]" dimensionUniqueName="[AssetList]" displayFolder="" count="0" memberValueDatatype="130" unbalanced="0"/>
    <cacheHierarchy uniqueName="[Categories].[Category Number]" caption="Category Number" attribute="1" defaultMemberUniqueName="[Categories].[Category Number].[All]" allUniqueName="[Categories].[Category Number].[All]" dimensionUniqueName="[Categories]" displayFolder="" count="0" memberValueDatatype="20" unbalanced="0"/>
    <cacheHierarchy uniqueName="[Categories].[Asset Category Name]" caption="Asset Category Name" attribute="1" defaultMemberUniqueName="[Categories].[Asset Category Name].[All]" allUniqueName="[Categories].[Asset Category Name].[All]" dimensionUniqueName="[Categories]" displayFolder="" count="0" memberValueDatatype="130" unbalanced="0"/>
    <cacheHierarchy uniqueName="[EnergyUsage].[Column1]" caption="Column1" attribute="1" defaultMemberUniqueName="[EnergyUsage].[Column1].[All]" allUniqueName="[EnergyUsage].[Column1].[All]" dimensionUniqueName="[EnergyUsage]" displayFolder="" count="0" memberValueDatatype="130" unbalanced="0"/>
    <cacheHierarchy uniqueName="[Growth_FCast_2].[Asset Category]" caption="Asset Category" attribute="1" defaultMemberUniqueName="[Growth_FCast_2].[Asset Category].[All]" allUniqueName="[Growth_FCast_2].[Asset Category].[All]" dimensionUniqueName="[Growth_FCast_2]" displayFolder="" count="0" memberValueDatatype="130" unbalanced="0"/>
    <cacheHierarchy uniqueName="[Growth_FCast_2].[Type of Growth]" caption="Type of Growth" attribute="1" defaultMemberUniqueName="[Growth_FCast_2].[Type of Growth].[All]" allUniqueName="[Growth_FCast_2].[Type of Growth].[All]" dimensionUniqueName="[Growth_FCast_2]" displayFolder="" count="0" memberValueDatatype="130" unbalanced="0"/>
    <cacheHierarchy uniqueName="[Growth_FCast_2].[Project Name/Site]" caption="Project Name/Site" attribute="1" defaultMemberUniqueName="[Growth_FCast_2].[Project Name/Site].[All]" allUniqueName="[Growth_FCast_2].[Project Name/Site].[All]" dimensionUniqueName="[Growth_FCast_2]" displayFolder="" count="0" memberValueDatatype="20" unbalanced="0"/>
    <cacheHierarchy uniqueName="[Growth_FCast_2].[Increase in KWh �or %?]" caption="Increase in KWh �or %?" attribute="1" defaultMemberUniqueName="[Growth_FCast_2].[Increase in KWh �or %?].[All]" allUniqueName="[Growth_FCast_2].[Increase in KWh �or %?].[All]" dimensionUniqueName="[Growth_FCast_2]" displayFolder="" count="0" memberValueDatatype="130" unbalanced="0"/>
    <cacheHierarchy uniqueName="[Growth_FCast_2].[Local Authority Estimated Increase�(KWh or %)_2024]" caption="Local Authority Estimated Increase�(KWh or %)_2024" attribute="1" defaultMemberUniqueName="[Growth_FCast_2].[Local Authority Estimated Increase�(KWh or %)_2024].[All]" allUniqueName="[Growth_FCast_2].[Local Authority Estimated Increase�(KWh or %)_2024].[All]" dimensionUniqueName="[Growth_FCast_2]" displayFolder="" count="0" memberValueDatatype="5" unbalanced="0"/>
    <cacheHierarchy uniqueName="[Growth_FCast_2].[Local Authority Estimated Increase�(KWh or %)_2025]" caption="Local Authority Estimated Increase�(KWh or %)_2025" attribute="1" defaultMemberUniqueName="[Growth_FCast_2].[Local Authority Estimated Increase�(KWh or %)_2025].[All]" allUniqueName="[Growth_FCast_2].[Local Authority Estimated Increase�(KWh or %)_2025].[All]" dimensionUniqueName="[Growth_FCast_2]" displayFolder="" count="0" memberValueDatatype="5" unbalanced="0"/>
    <cacheHierarchy uniqueName="[Growth_FCast_2].[Local Authority Estimated Increase�(KWh or %)_2026]" caption="Local Authority Estimated Increase�(KWh or %)_2026" attribute="1" defaultMemberUniqueName="[Growth_FCast_2].[Local Authority Estimated Increase�(KWh or %)_2026].[All]" allUniqueName="[Growth_FCast_2].[Local Authority Estimated Increase�(KWh or %)_2026].[All]" dimensionUniqueName="[Growth_FCast_2]" displayFolder="" count="0" memberValueDatatype="5" unbalanced="0"/>
    <cacheHierarchy uniqueName="[Growth_FCast_2].[Local Authority Estimated Increase�(KWh or %)_2027]" caption="Local Authority Estimated Increase�(KWh or %)_2027" attribute="1" defaultMemberUniqueName="[Growth_FCast_2].[Local Authority Estimated Increase�(KWh or %)_2027].[All]" allUniqueName="[Growth_FCast_2].[Local Authority Estimated Increase�(KWh or %)_2027].[All]" dimensionUniqueName="[Growth_FCast_2]" displayFolder="" count="0" memberValueDatatype="5" unbalanced="0"/>
    <cacheHierarchy uniqueName="[Growth_FCast_2].[Local Authority Estimated Increase�(KWh or %)_2028]" caption="Local Authority Estimated Increase�(KWh or %)_2028" attribute="1" defaultMemberUniqueName="[Growth_FCast_2].[Local Authority Estimated Increase�(KWh or %)_2028].[All]" allUniqueName="[Growth_FCast_2].[Local Authority Estimated Increase�(KWh or %)_2028].[All]" dimensionUniqueName="[Growth_FCast_2]" displayFolder="" count="0" memberValueDatatype="5" unbalanced="0"/>
    <cacheHierarchy uniqueName="[Intervention_FCast].[Asset Category]" caption="Asset Category" attribute="1" defaultMemberUniqueName="[Intervention_FCast].[Asset Category].[All]" allUniqueName="[Intervention_FCast].[Asset Category].[All]" dimensionUniqueName="[Intervention_FCast]" displayFolder="" count="0" memberValueDatatype="130" unbalanced="0"/>
    <cacheHierarchy uniqueName="[Intervention_FCast].[Energy efficiency intervention]" caption="Energy efficiency intervention" attribute="1" defaultMemberUniqueName="[Intervention_FCast].[Energy efficiency intervention].[All]" allUniqueName="[Intervention_FCast].[Energy efficiency intervention].[All]" dimensionUniqueName="[Intervention_FCast]" displayFolder="" count="2" memberValueDatatype="130" unbalanced="0">
      <fieldsUsage count="2">
        <fieldUsage x="-1"/>
        <fieldUsage x="0"/>
      </fieldsUsage>
    </cacheHierarchy>
    <cacheHierarchy uniqueName="[Intervention_FCast].[Expression]" caption="Expression" attribute="1" defaultMemberUniqueName="[Intervention_FCast].[Expression].[All]" allUniqueName="[Intervention_FCast].[Expression].[All]" dimensionUniqueName="[Intervention_FCast]" displayFolder="" count="0" memberValueDatatype="130" unbalanced="0"/>
    <cacheHierarchy uniqueName="[Intervention_FCast].[Percentage reduction]" caption="Percentage reduction" attribute="1" defaultMemberUniqueName="[Intervention_FCast].[Percentage reduction].[All]" allUniqueName="[Intervention_FCast].[Percentage reduction].[All]" dimensionUniqueName="[Intervention_FCast]" displayFolder="" count="0" memberValueDatatype="5" unbalanced="0"/>
    <cacheHierarchy uniqueName="[Intervention_FCast].[2024]" caption="2024" attribute="1" defaultMemberUniqueName="[Intervention_FCast].[2024].[All]" allUniqueName="[Intervention_FCast].[2024].[All]" dimensionUniqueName="[Intervention_FCast]" displayFolder="" count="0" memberValueDatatype="5" unbalanced="0"/>
    <cacheHierarchy uniqueName="[Intervention_FCast].[Cumulative percentage of assets covered_2025]" caption="Cumulative percentage of assets covered_2025" attribute="1" defaultMemberUniqueName="[Intervention_FCast].[Cumulative percentage of assets covered_2025].[All]" allUniqueName="[Intervention_FCast].[Cumulative percentage of assets covered_2025].[All]" dimensionUniqueName="[Intervention_FCast]" displayFolder="" count="0" memberValueDatatype="5" unbalanced="0"/>
    <cacheHierarchy uniqueName="[Intervention_FCast].[Cumulative percentage of assets covered_2026]" caption="Cumulative percentage of assets covered_2026" attribute="1" defaultMemberUniqueName="[Intervention_FCast].[Cumulative percentage of assets covered_2026].[All]" allUniqueName="[Intervention_FCast].[Cumulative percentage of assets covered_2026].[All]" dimensionUniqueName="[Intervention_FCast]" displayFolder="" count="0" memberValueDatatype="5" unbalanced="0"/>
    <cacheHierarchy uniqueName="[Intervention_FCast].[Cumulative percentage of assets covered_2027]" caption="Cumulative percentage of assets covered_2027" attribute="1" defaultMemberUniqueName="[Intervention_FCast].[Cumulative percentage of assets covered_2027].[All]" allUniqueName="[Intervention_FCast].[Cumulative percentage of assets covered_2027].[All]" dimensionUniqueName="[Intervention_FCast]" displayFolder="" count="0" memberValueDatatype="5" unbalanced="0"/>
    <cacheHierarchy uniqueName="[Intervention_FCast].[Cumulative percentage of assets covered_2028]" caption="Cumulative percentage of assets covered_2028" attribute="1" defaultMemberUniqueName="[Intervention_FCast].[Cumulative percentage of assets covered_2028].[All]" allUniqueName="[Intervention_FCast].[Cumulative percentage of assets covered_2028].[All]" dimensionUniqueName="[Intervention_FCast]" displayFolder="" count="0" memberValueDatatype="5" unbalanced="0"/>
    <cacheHierarchy uniqueName="[Intervention_FCast].[Number of interventions implemented_]" caption="Number of interventions implemented_" attribute="1" defaultMemberUniqueName="[Intervention_FCast].[Number of interventions implemented_].[All]" allUniqueName="[Intervention_FCast].[Number of interventions implemented_].[All]" dimensionUniqueName="[Intervention_FCast]" displayFolder="" count="0" memberValueDatatype="20" unbalanced="0"/>
    <cacheHierarchy uniqueName="[Intervention_FCast].[Number of interventions implemented_2024]" caption="Number of interventions implemented_2024" attribute="1" defaultMemberUniqueName="[Intervention_FCast].[Number of interventions implemented_2024].[All]" allUniqueName="[Intervention_FCast].[Number of interventions implemented_2024].[All]" dimensionUniqueName="[Intervention_FCast]" displayFolder="" count="0" memberValueDatatype="20" unbalanced="0"/>
    <cacheHierarchy uniqueName="[Intervention_FCast].[Number of interventions implemented_2025]" caption="Number of interventions implemented_2025" attribute="1" defaultMemberUniqueName="[Intervention_FCast].[Number of interventions implemented_2025].[All]" allUniqueName="[Intervention_FCast].[Number of interventions implemented_2025].[All]" dimensionUniqueName="[Intervention_FCast]" displayFolder="" count="0" memberValueDatatype="20" unbalanced="0"/>
    <cacheHierarchy uniqueName="[Intervention_FCast].[Number of interventions implemented_2026]" caption="Number of interventions implemented_2026" attribute="1" defaultMemberUniqueName="[Intervention_FCast].[Number of interventions implemented_2026].[All]" allUniqueName="[Intervention_FCast].[Number of interventions implemented_2026].[All]" dimensionUniqueName="[Intervention_FCast]" displayFolder="" count="0" memberValueDatatype="20" unbalanced="0"/>
    <cacheHierarchy uniqueName="[Intervention_FCast].[Number of interventions implemented_2027]" caption="Number of interventions implemented_2027" attribute="1" defaultMemberUniqueName="[Intervention_FCast].[Number of interventions implemented_2027].[All]" allUniqueName="[Intervention_FCast].[Number of interventions implemented_2027].[All]" dimensionUniqueName="[Intervention_FCast]" displayFolder="" count="0" memberValueDatatype="20" unbalanced="0"/>
    <cacheHierarchy uniqueName="[Intervention_FCast].[Local Authority Estimated KWh reduction per intervention]" caption="Local Authority Estimated KWh reduction per intervention" attribute="1" defaultMemberUniqueName="[Intervention_FCast].[Local Authority Estimated KWh reduction per intervention].[All]" allUniqueName="[Intervention_FCast].[Local Authority Estimated KWh reduction per intervention].[All]" dimensionUniqueName="[Intervention_FCast]" displayFolder="" count="0" memberValueDatatype="20" unbalanced="0"/>
    <cacheHierarchy uniqueName="[Intervention_FCast].[Total estimated reduction (per annum)_2024]" caption="Total estimated reduction (per annum)_2024" attribute="1" defaultMemberUniqueName="[Intervention_FCast].[Total estimated reduction (per annum)_2024].[All]" allUniqueName="[Intervention_FCast].[Total estimated reduction (per annum)_2024].[All]" dimensionUniqueName="[Intervention_FCast]" displayFolder="" count="0" memberValueDatatype="5" unbalanced="0"/>
    <cacheHierarchy uniqueName="[Intervention_FCast].[Total estimated reduction (per annum)_2025]" caption="Total estimated reduction (per annum)_2025" attribute="1" defaultMemberUniqueName="[Intervention_FCast].[Total estimated reduction (per annum)_2025].[All]" allUniqueName="[Intervention_FCast].[Total estimated reduction (per annum)_2025].[All]" dimensionUniqueName="[Intervention_FCast]" displayFolder="" count="0" memberValueDatatype="20" unbalanced="0"/>
    <cacheHierarchy uniqueName="[Intervention_FCast].[Total estimated reduction (per annum)_2026]" caption="Total estimated reduction (per annum)_2026" attribute="1" defaultMemberUniqueName="[Intervention_FCast].[Total estimated reduction (per annum)_2026].[All]" allUniqueName="[Intervention_FCast].[Total estimated reduction (per annum)_2026].[All]" dimensionUniqueName="[Intervention_FCast]" displayFolder="" count="0" memberValueDatatype="20" unbalanced="0"/>
    <cacheHierarchy uniqueName="[Intervention_FCast].[Total estimated reduction (per annum)_2027]" caption="Total estimated reduction (per annum)_2027" attribute="1" defaultMemberUniqueName="[Intervention_FCast].[Total estimated reduction (per annum)_2027].[All]" allUniqueName="[Intervention_FCast].[Total estimated reduction (per annum)_2027].[All]" dimensionUniqueName="[Intervention_FCast]" displayFolder="" count="0" memberValueDatatype="20" unbalanced="0"/>
    <cacheHierarchy uniqueName="[Intervention_FCast].[Total estimated reduction (per annum)_2028]" caption="Total estimated reduction (per annum)_2028" attribute="1" defaultMemberUniqueName="[Intervention_FCast].[Total estimated reduction (per annum)_2028].[All]" allUniqueName="[Intervention_FCast].[Total estimated reduction (per annum)_2028].[All]" dimensionUniqueName="[Intervention_FCast]" displayFolder="" count="0" memberValueDatatype="20" unbalanced="0"/>
    <cacheHierarchy uniqueName="[Measures].[__XL_Count Table2]" caption="__XL_Count Table2" measure="1" displayFolder="" measureGroup="Categories" count="0" hidden="1"/>
    <cacheHierarchy uniqueName="[Measures].[__XL_Count Table1]" caption="__XL_Count Table1" measure="1" displayFolder="" measureGroup="AssetList" count="0" hidden="1"/>
    <cacheHierarchy uniqueName="[Measures].[__XL_Count Table3]" caption="__XL_Count Table3" measure="1" displayFolder="" measureGroup="Intervention_FCast" count="0" hidden="1"/>
    <cacheHierarchy uniqueName="[Measures].[__XL_Count Table4]" caption="__XL_Count Table4" measure="1" displayFolder="" measureGroup="Add_Generation FCast" count="0" hidden="1"/>
    <cacheHierarchy uniqueName="[Measures].[__XL_Count Table5]" caption="__XL_Count Table5" measure="1" displayFolder="" measureGroup="Growth_FCast_2" count="0" hidden="1"/>
    <cacheHierarchy uniqueName="[Measures].[__XL_Count Table6]" caption="__XL_Count Table6" measure="1" displayFolder="" measureGroup="EnergyUsage" count="0" hidden="1"/>
    <cacheHierarchy uniqueName="[Measures].[__No measures defined]" caption="__No measures defined" measure="1" displayFolder="" count="0" hidden="1"/>
    <cacheHierarchy uniqueName="[Measures].[Sum of Total estimated reduction (per annum)_2024]" caption="Sum of Total estimated reduction (per annum)_2024" measure="1" displayFolder="" measureGroup="Intervention_FCast" count="0" oneField="1" hidden="1">
      <fieldsUsage count="1">
        <fieldUsage x="1"/>
      </fieldsUsage>
      <extLst>
        <ext xmlns:x15="http://schemas.microsoft.com/office/spreadsheetml/2010/11/main" uri="{B97F6D7D-B522-45F9-BDA1-12C45D357490}">
          <x15:cacheHierarchy aggregatedColumn="41"/>
        </ext>
      </extLst>
    </cacheHierarchy>
    <cacheHierarchy uniqueName="[Measures].[Sum of Electricity Consumption (kWh)]" caption="Sum of Electricity Consumption (kWh)" measure="1" displayFolder="" measureGroup="AssetList" count="0" hidden="1">
      <extLst>
        <ext xmlns:x15="http://schemas.microsoft.com/office/spreadsheetml/2010/11/main" uri="{B97F6D7D-B522-45F9-BDA1-12C45D357490}">
          <x15:cacheHierarchy aggregatedColumn="10"/>
        </ext>
      </extLst>
    </cacheHierarchy>
    <cacheHierarchy uniqueName="[Measures].[Sum of Total estimated reduction (per annum)_2025]" caption="Sum of Total estimated reduction (per annum)_2025" measure="1" displayFolder="" measureGroup="Intervention_FCast" count="0" oneField="1" hidden="1">
      <fieldsUsage count="1">
        <fieldUsage x="2"/>
      </fieldsUsage>
      <extLst>
        <ext xmlns:x15="http://schemas.microsoft.com/office/spreadsheetml/2010/11/main" uri="{B97F6D7D-B522-45F9-BDA1-12C45D357490}">
          <x15:cacheHierarchy aggregatedColumn="42"/>
        </ext>
      </extLst>
    </cacheHierarchy>
    <cacheHierarchy uniqueName="[Measures].[Sum of Total estimated reduction (per annum)_2026]" caption="Sum of Total estimated reduction (per annum)_2026" measure="1" displayFolder="" measureGroup="Intervention_FCast" count="0" oneField="1" hidden="1">
      <fieldsUsage count="1">
        <fieldUsage x="3"/>
      </fieldsUsage>
      <extLst>
        <ext xmlns:x15="http://schemas.microsoft.com/office/spreadsheetml/2010/11/main" uri="{B97F6D7D-B522-45F9-BDA1-12C45D357490}">
          <x15:cacheHierarchy aggregatedColumn="43"/>
        </ext>
      </extLst>
    </cacheHierarchy>
    <cacheHierarchy uniqueName="[Measures].[Sum of Total estimated reduction (per annum)_2027]" caption="Sum of Total estimated reduction (per annum)_2027" measure="1" displayFolder="" measureGroup="Intervention_FCast" count="0" oneField="1" hidden="1">
      <fieldsUsage count="1">
        <fieldUsage x="4"/>
      </fieldsUsage>
      <extLst>
        <ext xmlns:x15="http://schemas.microsoft.com/office/spreadsheetml/2010/11/main" uri="{B97F6D7D-B522-45F9-BDA1-12C45D357490}">
          <x15:cacheHierarchy aggregatedColumn="44"/>
        </ext>
      </extLst>
    </cacheHierarchy>
    <cacheHierarchy uniqueName="[Measures].[Sum of Total estimated reduction (per annum)_2028]" caption="Sum of Total estimated reduction (per annum)_2028" measure="1" displayFolder="" measureGroup="Intervention_FCast" count="0" oneField="1" hidden="1">
      <fieldsUsage count="1">
        <fieldUsage x="5"/>
      </fieldsUsage>
      <extLst>
        <ext xmlns:x15="http://schemas.microsoft.com/office/spreadsheetml/2010/11/main" uri="{B97F6D7D-B522-45F9-BDA1-12C45D357490}">
          <x15:cacheHierarchy aggregatedColumn="45"/>
        </ext>
      </extLst>
    </cacheHierarchy>
  </cacheHierarchies>
  <kpis count="0"/>
  <dimensions count="7">
    <dimension name="Add_Generation FCast" uniqueName="[Add_Generation FCast]" caption="Add_Generation FCast"/>
    <dimension name="AssetList" uniqueName="[AssetList]" caption="AssetList"/>
    <dimension name="Categories" uniqueName="[Categories]" caption="Categories"/>
    <dimension name="EnergyUsage" uniqueName="[EnergyUsage]" caption="EnergyUsage"/>
    <dimension name="Growth_FCast_2" uniqueName="[Growth_FCast_2]" caption="Growth_FCast_2"/>
    <dimension name="Intervention_FCast" uniqueName="[Intervention_FCast]" caption="Intervention_FCast"/>
    <dimension measure="1" name="Measures" uniqueName="[Measures]" caption="Measures"/>
  </dimensions>
  <measureGroups count="6">
    <measureGroup name="Add_Generation FCast" caption="Add_Generation FCast"/>
    <measureGroup name="AssetList" caption="AssetList"/>
    <measureGroup name="Categories" caption="Categories"/>
    <measureGroup name="EnergyUsage" caption="EnergyUsage"/>
    <measureGroup name="Growth_FCast_2" caption="Growth_FCast_2"/>
    <measureGroup name="Intervention_FCast" caption="Intervention_FCast"/>
  </measureGroups>
  <maps count="9">
    <map measureGroup="0" dimension="0"/>
    <map measureGroup="1" dimension="1"/>
    <map measureGroup="1" dimension="2"/>
    <map measureGroup="2" dimension="2"/>
    <map measureGroup="3" dimension="3"/>
    <map measureGroup="4" dimension="2"/>
    <map measureGroup="4" dimension="4"/>
    <map measureGroup="5" dimension="2"/>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ran Mendel" refreshedDate="44776.437263657404" createdVersion="8" refreshedVersion="8" minRefreshableVersion="3" recordCount="10" xr:uid="{9997B36A-AA30-46B9-95CB-A2361F771835}">
  <cacheSource type="worksheet">
    <worksheetSource name="Renew_AddGeneration"/>
  </cacheSource>
  <cacheFields count="7">
    <cacheField name="Renewable Energy  - Additional Generation" numFmtId="0">
      <sharedItems containsBlank="1"/>
    </cacheField>
    <cacheField name="Project Name/Site" numFmtId="0">
      <sharedItems containsBlank="1" count="7">
        <s v="blue"/>
        <s v="arrow"/>
        <s v="waterway"/>
        <m/>
        <s v="a" u="1"/>
        <s v="b" u="1"/>
        <s v="g" u="1"/>
      </sharedItems>
    </cacheField>
    <cacheField name="2024" numFmtId="3">
      <sharedItems containsString="0" containsBlank="1" containsNumber="1" containsInteger="1" minValue="100" maxValue="200"/>
    </cacheField>
    <cacheField name="2025" numFmtId="3">
      <sharedItems containsString="0" containsBlank="1" containsNumber="1" containsInteger="1" minValue="300" maxValue="1000"/>
    </cacheField>
    <cacheField name="2026" numFmtId="3">
      <sharedItems containsString="0" containsBlank="1" containsNumber="1" containsInteger="1" minValue="400" maxValue="1000"/>
    </cacheField>
    <cacheField name="2027" numFmtId="3">
      <sharedItems containsString="0" containsBlank="1" containsNumber="1" containsInteger="1" minValue="500" maxValue="1500"/>
    </cacheField>
    <cacheField name="2028" numFmtId="3">
      <sharedItems containsString="0" containsBlank="1" containsNumber="1" containsInteger="1" minValue="700" maxValue="15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
  <r>
    <x v="0"/>
    <x v="0"/>
    <n v="12000"/>
    <n v="12000"/>
    <n v="12108"/>
    <n v="12142.16"/>
    <x v="0"/>
    <n v="11270.063263999999"/>
  </r>
  <r>
    <x v="0"/>
    <x v="1"/>
    <m/>
    <n v="240"/>
    <n v="242.16"/>
    <n v="242.8432"/>
    <x v="1"/>
    <n v="225.40126527999996"/>
  </r>
  <r>
    <x v="0"/>
    <x v="2"/>
    <m/>
    <n v="-132"/>
    <n v="-208"/>
    <n v="-582"/>
    <x v="2"/>
    <n v="-1143"/>
  </r>
  <r>
    <x v="0"/>
    <x v="3"/>
    <n v="12000"/>
    <n v="12108"/>
    <n v="12142.16"/>
    <n v="11803.003199999999"/>
    <x v="3"/>
    <n v="10352.464529279998"/>
  </r>
  <r>
    <x v="1"/>
    <x v="0"/>
    <n v="12000"/>
    <n v="12000"/>
    <n v="12388"/>
    <n v="12720"/>
    <x v="4"/>
    <n v="12724"/>
  </r>
  <r>
    <x v="1"/>
    <x v="1"/>
    <m/>
    <n v="500"/>
    <n v="500"/>
    <n v="500"/>
    <x v="5"/>
    <n v="500"/>
  </r>
  <r>
    <x v="1"/>
    <x v="2"/>
    <m/>
    <n v="-112"/>
    <n v="-168"/>
    <n v="-432"/>
    <x v="6"/>
    <n v="-828"/>
  </r>
  <r>
    <x v="1"/>
    <x v="3"/>
    <n v="12000"/>
    <n v="12388"/>
    <n v="12720"/>
    <n v="12788"/>
    <x v="7"/>
    <n v="12396"/>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s v="Solar PV"/>
    <x v="0"/>
    <n v="100"/>
    <n v="1000"/>
    <n v="1000"/>
    <n v="1500"/>
    <n v="1500"/>
  </r>
  <r>
    <s v="Solar Thermal"/>
    <x v="1"/>
    <n v="100"/>
    <n v="1000"/>
    <n v="500"/>
    <n v="1500"/>
    <n v="1500"/>
  </r>
  <r>
    <s v="Small Hydropower"/>
    <x v="2"/>
    <n v="200"/>
    <n v="300"/>
    <n v="400"/>
    <n v="500"/>
    <n v="700"/>
  </r>
  <r>
    <m/>
    <x v="3"/>
    <m/>
    <m/>
    <m/>
    <m/>
    <m/>
  </r>
  <r>
    <m/>
    <x v="3"/>
    <m/>
    <m/>
    <m/>
    <m/>
    <m/>
  </r>
  <r>
    <m/>
    <x v="3"/>
    <m/>
    <m/>
    <m/>
    <m/>
    <m/>
  </r>
  <r>
    <m/>
    <x v="3"/>
    <m/>
    <m/>
    <m/>
    <m/>
    <m/>
  </r>
  <r>
    <m/>
    <x v="3"/>
    <m/>
    <m/>
    <m/>
    <m/>
    <m/>
  </r>
  <r>
    <m/>
    <x v="3"/>
    <m/>
    <m/>
    <m/>
    <m/>
    <m/>
  </r>
  <r>
    <m/>
    <x v="3"/>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221547D-75BC-449F-9E9F-9F621531B2DF}" name="PivotTable2" cacheId="3" dataOnRows="1" applyNumberFormats="0" applyBorderFormats="0" applyFontFormats="0" applyPatternFormats="0" applyAlignmentFormats="0" applyWidthHeightFormats="1" dataCaption="Year" grandTotalCaption="Total (KWh)" updatedVersion="8" minRefreshableVersion="3" useAutoFormatting="1" itemPrintTitles="1" createdVersion="8" indent="0" outline="1" outlineData="1" multipleFieldFilters="0" chartFormat="2" rowHeaderCaption="Project" colHeaderCaption="Project">
  <location ref="B58:G64" firstHeaderRow="1" firstDataRow="2" firstDataCol="1"/>
  <pivotFields count="7">
    <pivotField showAll="0"/>
    <pivotField axis="axisCol" showAll="0">
      <items count="8">
        <item m="1" x="4"/>
        <item m="1" x="5"/>
        <item m="1" x="6"/>
        <item x="3"/>
        <item x="0"/>
        <item x="1"/>
        <item x="2"/>
        <item t="default"/>
      </items>
    </pivotField>
    <pivotField dataField="1" showAll="0"/>
    <pivotField dataField="1" showAll="0"/>
    <pivotField dataField="1" showAll="0"/>
    <pivotField dataField="1" showAll="0"/>
    <pivotField dataField="1" showAll="0"/>
  </pivotFields>
  <rowFields count="1">
    <field x="-2"/>
  </rowFields>
  <rowItems count="5">
    <i>
      <x/>
    </i>
    <i i="1">
      <x v="1"/>
    </i>
    <i i="2">
      <x v="2"/>
    </i>
    <i i="3">
      <x v="3"/>
    </i>
    <i i="4">
      <x v="4"/>
    </i>
  </rowItems>
  <colFields count="1">
    <field x="1"/>
  </colFields>
  <colItems count="5">
    <i>
      <x v="3"/>
    </i>
    <i>
      <x v="4"/>
    </i>
    <i>
      <x v="5"/>
    </i>
    <i>
      <x v="6"/>
    </i>
    <i t="grand">
      <x/>
    </i>
  </colItems>
  <dataFields count="5">
    <dataField name="2024 " fld="2" baseField="1" baseItem="0"/>
    <dataField name="2025 " fld="3" baseField="1" baseItem="0"/>
    <dataField name="2026 " fld="4" baseField="1" baseItem="0"/>
    <dataField name="2027 " fld="5" baseField="1" baseItem="0"/>
    <dataField name="2028 " fld="6" baseField="1" baseItem="0"/>
  </dataFields>
  <formats count="1">
    <format dxfId="88">
      <pivotArea outline="0" collapsedLevelsAreSubtotals="1" fieldPosition="0"/>
    </format>
  </formats>
  <chartFormats count="7">
    <chartFormat chart="1" format="20" series="1">
      <pivotArea type="data" outline="0" fieldPosition="0">
        <references count="2">
          <reference field="4294967294" count="1" selected="0">
            <x v="0"/>
          </reference>
          <reference field="1" count="1" selected="0">
            <x v="0"/>
          </reference>
        </references>
      </pivotArea>
    </chartFormat>
    <chartFormat chart="1" format="21" series="1">
      <pivotArea type="data" outline="0" fieldPosition="0">
        <references count="2">
          <reference field="4294967294" count="1" selected="0">
            <x v="0"/>
          </reference>
          <reference field="1" count="1" selected="0">
            <x v="1"/>
          </reference>
        </references>
      </pivotArea>
    </chartFormat>
    <chartFormat chart="1" format="22" series="1">
      <pivotArea type="data" outline="0" fieldPosition="0">
        <references count="2">
          <reference field="4294967294" count="1" selected="0">
            <x v="0"/>
          </reference>
          <reference field="1" count="1" selected="0">
            <x v="2"/>
          </reference>
        </references>
      </pivotArea>
    </chartFormat>
    <chartFormat chart="1" format="23" series="1">
      <pivotArea type="data" outline="0" fieldPosition="0">
        <references count="2">
          <reference field="4294967294" count="1" selected="0">
            <x v="0"/>
          </reference>
          <reference field="1" count="1" selected="0">
            <x v="3"/>
          </reference>
        </references>
      </pivotArea>
    </chartFormat>
    <chartFormat chart="1" format="24" series="1">
      <pivotArea type="data" outline="0" fieldPosition="0">
        <references count="2">
          <reference field="4294967294" count="1" selected="0">
            <x v="0"/>
          </reference>
          <reference field="1" count="1" selected="0">
            <x v="4"/>
          </reference>
        </references>
      </pivotArea>
    </chartFormat>
    <chartFormat chart="1" format="25" series="1">
      <pivotArea type="data" outline="0" fieldPosition="0">
        <references count="2">
          <reference field="4294967294" count="1" selected="0">
            <x v="0"/>
          </reference>
          <reference field="1" count="1" selected="0">
            <x v="5"/>
          </reference>
        </references>
      </pivotArea>
    </chartFormat>
    <chartFormat chart="1" format="26" series="1">
      <pivotArea type="data" outline="0" fieldPosition="0">
        <references count="2">
          <reference field="4294967294" count="1" selected="0">
            <x v="0"/>
          </reference>
          <reference field="1" count="1" selected="0">
            <x v="6"/>
          </reference>
        </references>
      </pivotArea>
    </chartFormat>
  </chartFormats>
  <pivotTableStyleInfo name="PivotStyleLight16"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8A976A02-060C-4EC6-ADDE-DE156D49772B}" name="PivotTable8" cacheId="1" applyNumberFormats="0" applyBorderFormats="0" applyFontFormats="0" applyPatternFormats="0" applyAlignmentFormats="0" applyWidthHeightFormats="1" dataCaption="Values" tag="78d5175f-427d-41c3-bb95-65f10185f4da" updatedVersion="8" minRefreshableVersion="3" itemPrintTitles="1" createdVersion="5" indent="0" outline="1" outlineData="1" multipleFieldFilters="0" rowHeaderCaption="Category">
  <location ref="B96:G105" firstHeaderRow="0" firstDataRow="1" firstDataCol="1"/>
  <pivotFields count="6">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axis="axisRow" allDrilled="1" subtotalTop="0" showAll="0" dataSourceSort="1" defaultSubtotal="0" defaultAttributeDrillState="1">
      <items count="8">
        <item x="0"/>
        <item x="1"/>
        <item x="2"/>
        <item x="3"/>
        <item x="4"/>
        <item x="5"/>
        <item x="6"/>
        <item x="7"/>
      </items>
    </pivotField>
  </pivotFields>
  <rowFields count="1">
    <field x="5"/>
  </rowFields>
  <rowItems count="9">
    <i>
      <x/>
    </i>
    <i>
      <x v="1"/>
    </i>
    <i>
      <x v="2"/>
    </i>
    <i>
      <x v="3"/>
    </i>
    <i>
      <x v="4"/>
    </i>
    <i>
      <x v="5"/>
    </i>
    <i>
      <x v="6"/>
    </i>
    <i>
      <x v="7"/>
    </i>
    <i t="grand">
      <x/>
    </i>
  </rowItems>
  <colFields count="1">
    <field x="-2"/>
  </colFields>
  <colItems count="5">
    <i>
      <x/>
    </i>
    <i i="1">
      <x v="1"/>
    </i>
    <i i="2">
      <x v="2"/>
    </i>
    <i i="3">
      <x v="3"/>
    </i>
    <i i="4">
      <x v="4"/>
    </i>
  </colItems>
  <dataFields count="5">
    <dataField name="2024 " fld="0" baseField="0" baseItem="0"/>
    <dataField name="2025 " fld="1" baseField="0" baseItem="0"/>
    <dataField name="2026 " fld="2" baseField="0" baseItem="0"/>
    <dataField name="2027 " fld="3" baseField="0" baseItem="0"/>
    <dataField name="2028 " fld="4" baseField="0" baseItem="0"/>
  </dataFields>
  <formats count="4">
    <format dxfId="92">
      <pivotArea outline="0" collapsedLevelsAreSubtotals="1" fieldPosition="0"/>
    </format>
    <format dxfId="91">
      <pivotArea dataOnly="0" labelOnly="1" outline="0" fieldPosition="0">
        <references count="1">
          <reference field="4294967294" count="5">
            <x v="0"/>
            <x v="1"/>
            <x v="2"/>
            <x v="3"/>
            <x v="4"/>
          </reference>
        </references>
      </pivotArea>
    </format>
    <format dxfId="90">
      <pivotArea outline="0" collapsedLevelsAreSubtotals="1" fieldPosition="0"/>
    </format>
    <format dxfId="89">
      <pivotArea dataOnly="0" labelOnly="1" outline="0" fieldPosition="0">
        <references count="1">
          <reference field="4294967294" count="5">
            <x v="0"/>
            <x v="1"/>
            <x v="2"/>
            <x v="3"/>
            <x v="4"/>
          </reference>
        </references>
      </pivotArea>
    </format>
  </formats>
  <pivotHierarchies count="59">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2024 "/>
    <pivotHierarchy dragToData="1"/>
    <pivotHierarchy dragToData="1" caption="2025 "/>
    <pivotHierarchy dragToData="1" caption="2026 "/>
    <pivotHierarchy dragToData="1" caption="2027 "/>
    <pivotHierarchy dragToData="1" caption="2028 "/>
  </pivotHierarchies>
  <pivotTableStyleInfo name="PivotStyleLight16" showRowHeaders="1" showColHeaders="1" showRowStripes="0" showColStripes="0" showLastColumn="1"/>
  <rowHierarchiesUsage count="1">
    <rowHierarchyUsage hierarchyUsage="26"/>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Intervention_FCast]"/>
        <x15:activeTabTopLevelEntity name="[AssetList]"/>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7964D3B7-C51E-4192-A414-A5520E6B4DB5}" name="PivotTable7" cacheId="2" applyNumberFormats="0" applyBorderFormats="0" applyFontFormats="0" applyPatternFormats="0" applyAlignmentFormats="0" applyWidthHeightFormats="1" dataCaption="Values" tag="22a3e175-c3bd-4dd9-a09d-d323991ffd58" updatedVersion="8" minRefreshableVersion="3" itemPrintTitles="1" createdVersion="5" indent="0" showEmptyCol="1" outline="1" outlineData="1" multipleFieldFilters="0" rowHeaderCaption="Intervention">
  <location ref="B84:G90" firstHeaderRow="0" firstDataRow="1" firstDataCol="1"/>
  <pivotFields count="6">
    <pivotField axis="axisRow" allDrilled="1" subtotalTop="0" showAll="0" dataSourceSort="1" defaultSubtotal="0" defaultAttributeDrillState="1">
      <items count="5">
        <item x="0"/>
        <item x="1"/>
        <item x="2"/>
        <item x="3"/>
        <item x="4"/>
      </items>
    </pivotField>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s>
  <rowFields count="1">
    <field x="0"/>
  </rowFields>
  <rowItems count="6">
    <i>
      <x/>
    </i>
    <i>
      <x v="1"/>
    </i>
    <i>
      <x v="2"/>
    </i>
    <i>
      <x v="3"/>
    </i>
    <i>
      <x v="4"/>
    </i>
    <i t="grand">
      <x/>
    </i>
  </rowItems>
  <colFields count="1">
    <field x="-2"/>
  </colFields>
  <colItems count="5">
    <i>
      <x/>
    </i>
    <i i="1">
      <x v="1"/>
    </i>
    <i i="2">
      <x v="2"/>
    </i>
    <i i="3">
      <x v="3"/>
    </i>
    <i i="4">
      <x v="4"/>
    </i>
  </colItems>
  <dataFields count="5">
    <dataField name="2024 " fld="1" baseField="0" baseItem="0"/>
    <dataField name="2025 " fld="2" baseField="0" baseItem="0"/>
    <dataField name="2026 " fld="3" baseField="0" baseItem="0"/>
    <dataField name="2027 " fld="4" baseField="0" baseItem="0"/>
    <dataField name="2028 " fld="5" baseField="0" baseItem="0"/>
  </dataFields>
  <formats count="4">
    <format dxfId="96">
      <pivotArea outline="0" collapsedLevelsAreSubtotals="1" fieldPosition="0"/>
    </format>
    <format dxfId="95">
      <pivotArea dataOnly="0" labelOnly="1" outline="0" fieldPosition="0">
        <references count="1">
          <reference field="4294967294" count="5">
            <x v="0"/>
            <x v="1"/>
            <x v="2"/>
            <x v="3"/>
            <x v="4"/>
          </reference>
        </references>
      </pivotArea>
    </format>
    <format dxfId="94">
      <pivotArea outline="0" collapsedLevelsAreSubtotals="1" fieldPosition="0"/>
    </format>
    <format dxfId="93">
      <pivotArea dataOnly="0" labelOnly="1" outline="0" fieldPosition="0">
        <references count="1">
          <reference field="4294967294" count="5">
            <x v="0"/>
            <x v="1"/>
            <x v="2"/>
            <x v="3"/>
            <x v="4"/>
          </reference>
        </references>
      </pivotArea>
    </format>
  </formats>
  <pivotHierarchies count="59">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2024 "/>
    <pivotHierarchy dragToData="1"/>
    <pivotHierarchy dragToData="1" caption="2025 "/>
    <pivotHierarchy dragToData="1" caption="2026 "/>
    <pivotHierarchy dragToData="1" caption="2027 "/>
    <pivotHierarchy dragToData="1" caption="2028 "/>
  </pivotHierarchies>
  <pivotTableStyleInfo name="PivotStyleLight16" showRowHeaders="1" showColHeaders="1" showRowStripes="0" showColStripes="0" showLastColumn="1"/>
  <rowHierarchiesUsage count="1">
    <rowHierarchyUsage hierarchyUsage="27"/>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Intervention_FCast]"/>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90D1E0C3-95D6-47BC-97E2-92562F1E6C1C}" name="PivotTable6" cacheId="0" dataOnRows="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
  <location ref="AB14:AC20" firstHeaderRow="1" firstDataRow="1" firstDataCol="1" rowPageCount="2" colPageCount="1"/>
  <pivotFields count="8">
    <pivotField axis="axisPage" multipleItemSelectionAllowed="1" showAll="0">
      <items count="3">
        <item x="0"/>
        <item x="1"/>
        <item t="default"/>
      </items>
    </pivotField>
    <pivotField axis="axisPage" multipleItemSelectionAllowed="1" showAll="0">
      <items count="7">
        <item x="0"/>
        <item m="1" x="5"/>
        <item m="1" x="4"/>
        <item x="1"/>
        <item x="2"/>
        <item h="1" x="3"/>
        <item t="default"/>
      </items>
    </pivotField>
    <pivotField dataField="1" showAll="0"/>
    <pivotField dataField="1" showAll="0"/>
    <pivotField dataField="1" showAll="0"/>
    <pivotField dataField="1" showAll="0"/>
    <pivotField dataField="1" showAll="0"/>
    <pivotField dataField="1" showAll="0"/>
  </pivotFields>
  <rowFields count="1">
    <field x="-2"/>
  </rowFields>
  <rowItems count="6">
    <i>
      <x/>
    </i>
    <i i="1">
      <x v="1"/>
    </i>
    <i i="2">
      <x v="2"/>
    </i>
    <i i="3">
      <x v="3"/>
    </i>
    <i i="4">
      <x v="4"/>
    </i>
    <i i="5">
      <x v="5"/>
    </i>
  </rowItems>
  <colItems count="1">
    <i/>
  </colItems>
  <pageFields count="2">
    <pageField fld="0" hier="-1"/>
    <pageField fld="1" hier="-1"/>
  </pageFields>
  <dataFields count="6">
    <dataField name="2023 " fld="2" baseField="0" baseItem="1145865560"/>
    <dataField name="2024 " fld="3" baseField="0" baseItem="678661048"/>
    <dataField name="2025 " fld="4" baseField="0" baseItem="41484929"/>
    <dataField name="2026 " fld="5" baseField="0" baseItem="1241901448"/>
    <dataField name="2027 " fld="6" baseField="0" baseItem="1145916392"/>
    <dataField name="2028 " fld="7" baseField="0" baseItem="1145916152"/>
  </dataFields>
  <formats count="1">
    <format dxfId="23">
      <pivotArea outline="0" collapsedLevelsAreSubtotals="1" fieldPosition="0"/>
    </format>
  </formats>
  <chartFormats count="4">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 chart="0" format="2" series="1">
      <pivotArea type="data" outline="0" fieldPosition="0">
        <references count="1">
          <reference field="4294967294" count="1" selected="0">
            <x v="2"/>
          </reference>
        </references>
      </pivotArea>
    </chartFormat>
    <chartFormat chart="0" format="3" series="1">
      <pivotArea type="data" outline="0" fieldPosition="0">
        <references count="1">
          <reference field="4294967294" count="1" selected="0">
            <x v="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9BFD3C9C-20C3-47C0-8A9F-21F99935C8B3}" name="PivotTable5" cacheId="0" applyNumberFormats="0" applyBorderFormats="0" applyFontFormats="0" applyPatternFormats="0" applyAlignmentFormats="0" applyWidthHeightFormats="1" dataCaption="Values" updatedVersion="8" minRefreshableVersion="3" useAutoFormatting="1" rowGrandTotals="0" colGrandTotals="0" itemPrintTitles="1" createdVersion="8" indent="0" outline="1" outlineData="1" multipleFieldFilters="0" chartFormat="4">
  <location ref="R14:X24" firstHeaderRow="0" firstDataRow="1" firstDataCol="1"/>
  <pivotFields count="8">
    <pivotField axis="axisRow" showAll="0" insertBlankRow="1">
      <items count="3">
        <item x="0"/>
        <item x="1"/>
        <item t="default"/>
      </items>
    </pivotField>
    <pivotField axis="axisRow" showAll="0" insertBlankRow="1">
      <items count="7">
        <item h="1" m="1" x="5"/>
        <item h="1" m="1" x="4"/>
        <item x="1"/>
        <item x="2"/>
        <item x="0"/>
        <item h="1" x="3"/>
        <item t="default"/>
      </items>
    </pivotField>
    <pivotField dataField="1" showAll="0" insertBlankRow="1"/>
    <pivotField dataField="1" showAll="0" insertBlankRow="1"/>
    <pivotField dataField="1" showAll="0" insertBlankRow="1"/>
    <pivotField dataField="1" showAll="0" insertBlankRow="1"/>
    <pivotField dataField="1" showAll="0" insertBlankRow="1">
      <items count="9">
        <item x="2"/>
        <item x="6"/>
        <item x="1"/>
        <item x="5"/>
        <item x="3"/>
        <item x="0"/>
        <item x="7"/>
        <item x="4"/>
        <item t="default"/>
      </items>
    </pivotField>
    <pivotField dataField="1" showAll="0" insertBlankRow="1"/>
  </pivotFields>
  <rowFields count="2">
    <field x="0"/>
    <field x="1"/>
  </rowFields>
  <rowItems count="10">
    <i>
      <x/>
    </i>
    <i r="1">
      <x v="2"/>
    </i>
    <i r="1">
      <x v="3"/>
    </i>
    <i r="1">
      <x v="4"/>
    </i>
    <i t="blank">
      <x/>
    </i>
    <i>
      <x v="1"/>
    </i>
    <i r="1">
      <x v="2"/>
    </i>
    <i r="1">
      <x v="3"/>
    </i>
    <i r="1">
      <x v="4"/>
    </i>
    <i t="blank">
      <x v="1"/>
    </i>
  </rowItems>
  <colFields count="1">
    <field x="-2"/>
  </colFields>
  <colItems count="6">
    <i>
      <x/>
    </i>
    <i i="1">
      <x v="1"/>
    </i>
    <i i="2">
      <x v="2"/>
    </i>
    <i i="3">
      <x v="3"/>
    </i>
    <i i="4">
      <x v="4"/>
    </i>
    <i i="5">
      <x v="5"/>
    </i>
  </colItems>
  <dataFields count="6">
    <dataField name="2023 " fld="2" baseField="0" baseItem="0"/>
    <dataField name="2024 " fld="3" baseField="0" baseItem="0"/>
    <dataField name="2025 " fld="4" baseField="0" baseItem="0"/>
    <dataField name="2026 " fld="5" baseField="0" baseItem="0"/>
    <dataField name="2027 " fld="6" baseField="0" baseItem="0"/>
    <dataField name="2028 " fld="7" baseField="0" baseItem="0"/>
  </dataFields>
  <formats count="2">
    <format dxfId="25">
      <pivotArea collapsedLevelsAreSubtotals="1" fieldPosition="0">
        <references count="1">
          <reference field="0" count="0"/>
        </references>
      </pivotArea>
    </format>
    <format dxfId="24">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InsertBlankRowDefault="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tegory" xr10:uid="{A53BEFEE-BB20-4C4F-AA20-6022A2BC3D37}" sourceName="Category">
  <pivotTables>
    <pivotTable tabId="9" name="PivotTable5"/>
  </pivotTables>
  <data>
    <tabular pivotCacheId="293182157">
      <items count="2">
        <i x="0" s="1"/>
        <i x="1"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lculation" xr10:uid="{E93D2485-BB56-4BB0-9ED9-B2E6C82D389D}" sourceName="Calculation">
  <pivotTables>
    <pivotTable tabId="9" name="PivotTable5"/>
  </pivotTables>
  <data>
    <tabular pivotCacheId="293182157">
      <items count="6">
        <i x="0" s="1"/>
        <i x="1" s="1"/>
        <i x="2" s="1"/>
        <i x="3"/>
        <i x="5" nd="1"/>
        <i x="4"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ategory" xr10:uid="{BAF2006D-F711-43E7-B058-927322394CC0}" cache="Slicer_Category" caption="Category" rowHeight="241300"/>
  <slicer name="Calculation" xr10:uid="{8DFB45EB-6A16-4795-B831-D6010423451B}" cache="Slicer_Calculation" caption="Calculation"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E676C3A-7103-451D-9F67-0F2542A8582F}" name="Table1" displayName="Table1" ref="B34:H234" totalsRowShown="0" headerRowDxfId="87" tableBorderDxfId="86">
  <autoFilter ref="B34:H234" xr:uid="{EE676C3A-7103-451D-9F67-0F2542A8582F}"/>
  <tableColumns count="7">
    <tableColumn id="1" xr3:uid="{A37F072F-3598-4928-A1DE-0E450A49255B}" name="Property Number" dataDxfId="85"/>
    <tableColumn id="2" xr3:uid="{BF9251B7-2D07-47B8-AB61-CCAB30386CA2}" name="Property Name" dataDxfId="84"/>
    <tableColumn id="3" xr3:uid="{BE755752-E3CE-45A2-B3AF-B4C2392E33F0}" name="Asset Category" dataDxfId="83"/>
    <tableColumn id="4" xr3:uid="{76D3D228-0D8A-4747-B14D-15B8ADE90BD0}" name="Electricity Consumption (kWh)" dataDxfId="82"/>
    <tableColumn id="5" xr3:uid="{2E8B802C-44E1-4642-BB2F-FA6A8809826E}" name="Square meters" dataDxfId="81"/>
    <tableColumn id="6" xr3:uid="{8C6B06F1-522F-4A0D-9B11-15A8D8167D49}" name="Consumption per square meter" dataDxfId="80">
      <calculatedColumnFormula>E35/F35</calculatedColumnFormula>
    </tableColumn>
    <tableColumn id="7" xr3:uid="{8C78F923-7E72-4594-AB64-8B69F654E651}" name="MPAN  - Consumption measurement period" dataDxfId="7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3602CC5-B51C-4A02-A122-A8E15688F69D}" name="Table2" displayName="Table2" ref="B9:C29" totalsRowShown="0" tableBorderDxfId="78">
  <autoFilter ref="B9:C29" xr:uid="{C3602CC5-B51C-4A02-A122-A8E15688F69D}"/>
  <tableColumns count="2">
    <tableColumn id="1" xr3:uid="{C8EEF158-271D-4C7B-8BD2-AF9323F10146}" name="Category Number" dataDxfId="77"/>
    <tableColumn id="2" xr3:uid="{818803DB-9C8D-4D81-A0AF-A69EF637038E}" name="Asset Category Name" dataDxfId="7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14142A0-8860-4799-B8BC-BA0846A6BC0C}" name="Table3" displayName="Table3" ref="C134:V214" totalsRowShown="0" headerRowDxfId="75" dataDxfId="73" headerRowBorderDxfId="74" tableBorderDxfId="72" totalsRowBorderDxfId="71">
  <autoFilter ref="C134:V214" xr:uid="{514142A0-8860-4799-B8BC-BA0846A6BC0C}"/>
  <tableColumns count="20">
    <tableColumn id="1" xr3:uid="{B8CFD9D5-FD7E-48F7-8479-8BF2D09F5721}" name="Asset Category" dataDxfId="70"/>
    <tableColumn id="2" xr3:uid="{DDB110B0-B916-4D82-B782-A3887DFE177D}" name="Energy efficiency intervention" dataDxfId="69">
      <calculatedColumnFormula>E46</calculatedColumnFormula>
    </tableColumn>
    <tableColumn id="3" xr3:uid="{A0F73F30-29AF-4CFB-B240-5CA7DB0AFDE1}" name="Expression" dataDxfId="68">
      <calculatedColumnFormula>F46</calculatedColumnFormula>
    </tableColumn>
    <tableColumn id="4" xr3:uid="{62B2AB72-0790-4F74-BFE5-CD963F276318}" name="Percentage reduction" dataDxfId="67">
      <calculatedColumnFormula>H46</calculatedColumnFormula>
    </tableColumn>
    <tableColumn id="5" xr3:uid="{CAD4B549-6306-4F02-9C9A-90AAE1A95BCB}" name="2024" dataDxfId="66">
      <calculatedColumnFormula>I46</calculatedColumnFormula>
    </tableColumn>
    <tableColumn id="6" xr3:uid="{C97955AC-4088-41DC-8AF8-850D293B6C08}" name="Cumulative percentage of assets covered_2025" dataDxfId="65">
      <calculatedColumnFormula>J46</calculatedColumnFormula>
    </tableColumn>
    <tableColumn id="7" xr3:uid="{01588CCF-A010-48FE-845A-2A33983986C5}" name="Cumulative percentage of assets covered_2026" dataDxfId="64">
      <calculatedColumnFormula>K46</calculatedColumnFormula>
    </tableColumn>
    <tableColumn id="8" xr3:uid="{03B153D0-2FA3-4709-93B5-856E56901314}" name="Cumulative percentage of assets covered_2027" dataDxfId="63">
      <calculatedColumnFormula>L46</calculatedColumnFormula>
    </tableColumn>
    <tableColumn id="9" xr3:uid="{1937993B-26AA-4644-AE39-D9F3E39EBB6A}" name="Cumulative percentage of assets covered_2028" dataDxfId="62">
      <calculatedColumnFormula>M46</calculatedColumnFormula>
    </tableColumn>
    <tableColumn id="10" xr3:uid="{E448C04D-D915-4321-B53E-87178043BC6A}" name="Number of interventions implemented_" dataDxfId="61">
      <calculatedColumnFormula>O46</calculatedColumnFormula>
    </tableColumn>
    <tableColumn id="11" xr3:uid="{D138C44A-700B-4D26-B7B7-1066573F6ABC}" name="Number of interventions implemented_2024" dataDxfId="60">
      <calculatedColumnFormula>P46</calculatedColumnFormula>
    </tableColumn>
    <tableColumn id="12" xr3:uid="{C76C2D30-B07E-41EA-902F-0A06CB2A649A}" name="Number of interventions implemented_2025" dataDxfId="59">
      <calculatedColumnFormula>Q46</calculatedColumnFormula>
    </tableColumn>
    <tableColumn id="13" xr3:uid="{5565B2EF-70A2-4D23-BFBE-976E98E19C21}" name="Number of interventions implemented_2026" dataDxfId="58">
      <calculatedColumnFormula>R46</calculatedColumnFormula>
    </tableColumn>
    <tableColumn id="14" xr3:uid="{3B426DCC-ABED-4BEB-9E1A-5A6415A2478E}" name="Number of interventions implemented_2027" dataDxfId="57">
      <calculatedColumnFormula>S46</calculatedColumnFormula>
    </tableColumn>
    <tableColumn id="15" xr3:uid="{93013DFB-1706-4A18-A7B2-32C2BD6DF625}" name="Local Authority Estimated KWh reduction per intervention" dataDxfId="56">
      <calculatedColumnFormula>T45</calculatedColumnFormula>
    </tableColumn>
    <tableColumn id="16" xr3:uid="{3593F56C-74B0-4AE1-BFD0-E78A5D75E91E}" name="Total estimated reduction (per annum)_2024" dataDxfId="55">
      <calculatedColumnFormula>W46</calculatedColumnFormula>
    </tableColumn>
    <tableColumn id="17" xr3:uid="{977532DC-D050-4209-9DA6-1D2BA16DAAB7}" name="Total estimated reduction (per annum)_2025" dataDxfId="54">
      <calculatedColumnFormula>X46</calculatedColumnFormula>
    </tableColumn>
    <tableColumn id="18" xr3:uid="{3BFA6629-443D-4A3C-B94F-91A75238EDC9}" name="Total estimated reduction (per annum)_2026" dataDxfId="53">
      <calculatedColumnFormula>Y46</calculatedColumnFormula>
    </tableColumn>
    <tableColumn id="19" xr3:uid="{193DF257-0EF3-4943-8B3B-D6A6C33D6430}" name="Total estimated reduction (per annum)_2027" dataDxfId="52">
      <calculatedColumnFormula>Z46</calculatedColumnFormula>
    </tableColumn>
    <tableColumn id="20" xr3:uid="{5A3CE8B7-4720-4ADD-8D50-99064EEC0C90}" name="Total estimated reduction (per annum)_2028" dataDxfId="51">
      <calculatedColumnFormula>AA46</calculatedColumnFormula>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22EBE5D-3BE8-483C-AC22-A70B7DD06AEE}" name="Table4" displayName="Table4" ref="B55:H65" totalsRowShown="0" headerRowDxfId="50" dataDxfId="48" headerRowBorderDxfId="49" tableBorderDxfId="47">
  <autoFilter ref="B55:H65" xr:uid="{322EBE5D-3BE8-483C-AC22-A70B7DD06AEE}"/>
  <tableColumns count="7">
    <tableColumn id="1" xr3:uid="{FEA502D3-A783-4A43-96E1-B19D66A86D3D}" name="Renewable Energy  - Additional Generation" dataDxfId="46">
      <calculatedColumnFormula>B9</calculatedColumnFormula>
    </tableColumn>
    <tableColumn id="2" xr3:uid="{76DC566B-FED7-4959-9FEF-40234CC7D611}" name="Project Name/Site" dataDxfId="45">
      <calculatedColumnFormula>C9</calculatedColumnFormula>
    </tableColumn>
    <tableColumn id="3" xr3:uid="{2CBC4FB0-9C8E-4291-AA32-9A7D923F60C1}" name="Local Authority  Estimated generation� (KWh)_2024" dataDxfId="44">
      <calculatedColumnFormula>D9</calculatedColumnFormula>
    </tableColumn>
    <tableColumn id="4" xr3:uid="{6A73D4B1-63B8-4F85-9EB5-7B75E711E8C8}" name="Local Authority  Estimated generation� (KWh)_2025" dataDxfId="43">
      <calculatedColumnFormula>E9</calculatedColumnFormula>
    </tableColumn>
    <tableColumn id="5" xr3:uid="{540AA2D1-64BC-4F51-B8B0-D3496DC7A472}" name="Local Authority  Estimated generation� (KWh)_2026" dataDxfId="42">
      <calculatedColumnFormula>F9</calculatedColumnFormula>
    </tableColumn>
    <tableColumn id="6" xr3:uid="{2FBFB98E-9E2F-4C66-96F0-49B279256BF1}" name="Local Authority  Estimated generation� (KWh)_2027" dataDxfId="41">
      <calculatedColumnFormula>G9</calculatedColumnFormula>
    </tableColumn>
    <tableColumn id="7" xr3:uid="{47E51756-399B-4770-828B-FFFA9584CCE7}" name="Local Authority  Estimated generation� (KWh)_2028" dataDxfId="40">
      <calculatedColumnFormula>H9</calculatedColumnFormula>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B645499-5412-407A-BDCE-F3DB56BBAE56}" name="Table5" displayName="Table5" ref="B69:J90" totalsRowShown="0" headerRowDxfId="39" dataDxfId="37" headerRowBorderDxfId="38" tableBorderDxfId="36" totalsRowBorderDxfId="35">
  <autoFilter ref="B69:J90" xr:uid="{3B645499-5412-407A-BDCE-F3DB56BBAE56}"/>
  <tableColumns count="9">
    <tableColumn id="1" xr3:uid="{735808C6-C2E6-42BA-A900-FF302FEAFE97}" name="Asset Category" dataDxfId="34">
      <calculatedColumnFormula>B26</calculatedColumnFormula>
    </tableColumn>
    <tableColumn id="2" xr3:uid="{7411ED84-C482-4525-AD73-DA60D22AFBD2}" name="Type of Growth" dataDxfId="33">
      <calculatedColumnFormula>C26</calculatedColumnFormula>
    </tableColumn>
    <tableColumn id="3" xr3:uid="{8287D369-1661-465E-8EF6-727BB160A483}" name="Project Name/Site" dataDxfId="32">
      <calculatedColumnFormula>D26</calculatedColumnFormula>
    </tableColumn>
    <tableColumn id="4" xr3:uid="{6247EBD6-1AE6-40F1-9D99-472685CF65C5}" name="Increase in KWh �or %?" dataDxfId="31">
      <calculatedColumnFormula>E26</calculatedColumnFormula>
    </tableColumn>
    <tableColumn id="5" xr3:uid="{2AD1EF94-4F54-46F6-A5D3-BAF327EE55D1}" name="Local Authority Estimated Increase�(KWh or %)_2024" dataDxfId="30">
      <calculatedColumnFormula>F26</calculatedColumnFormula>
    </tableColumn>
    <tableColumn id="6" xr3:uid="{B4D49D8F-386E-49E6-8ABE-56632918E011}" name="Local Authority Estimated Increase�(KWh or %)_2025" dataDxfId="29">
      <calculatedColumnFormula>G26</calculatedColumnFormula>
    </tableColumn>
    <tableColumn id="7" xr3:uid="{6F1E0455-8CD9-4473-A5F0-895074903C55}" name="Local Authority Estimated Increase�(KWh or %)_2026" dataDxfId="28">
      <calculatedColumnFormula>H26</calculatedColumnFormula>
    </tableColumn>
    <tableColumn id="8" xr3:uid="{EB272803-513F-477E-B7BE-6DD0A79DFCD2}" name="Local Authority Estimated Increase�(KWh or %)_2027" dataDxfId="27">
      <calculatedColumnFormula>I26</calculatedColumnFormula>
    </tableColumn>
    <tableColumn id="9" xr3:uid="{76A26C6A-848F-4D1B-9E12-25296EC784FC}" name="Local Authority Estimated Increase�(KWh or %)_2028" dataDxfId="26">
      <calculatedColumnFormula>J26</calculatedColumnFormula>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D68EC49-2294-4C8D-B18C-9886A06C32E4}" name="Table6" displayName="Table6" ref="R3:R11" totalsRowShown="0" headerRowDxfId="22">
  <autoFilter ref="R3:R11" xr:uid="{FD68EC49-2294-4C8D-B18C-9886A06C32E4}">
    <filterColumn colId="0" hiddenButton="1"/>
  </autoFilter>
  <tableColumns count="1">
    <tableColumn id="1" xr3:uid="{D548BC50-5FD2-4CC0-8536-2A01728778C2}" name="Category"/>
  </tableColumns>
  <tableStyleInfo name="TableStyleLight20"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O6" dT="2022-06-13T12:20:55.60" personId="{46317CE0-0588-4FC3-B8F9-FB7C36F054A3}" id="{2402683E-1D39-4E50-B84A-1D78B9709709}">
    <text>Conideration of using % reduction rather than kwh number</text>
  </threadedComment>
  <threadedComment ref="T6" dT="2022-06-13T12:20:55.60" personId="{46317CE0-0588-4FC3-B8F9-FB7C36F054A3}" id="{4288CE36-D6E7-42F9-98F6-6768CA531F0E}">
    <text>Conideration of using % reduction rather than kwh number</text>
  </threadedComment>
  <threadedComment ref="W6" dT="2022-06-13T12:20:55.60" personId="{46317CE0-0588-4FC3-B8F9-FB7C36F054A3}" id="{BE4D85F9-8A22-4BF9-8884-5C4254D094A9}">
    <text>Conideration of using % reduction rather than kwh number</text>
  </threadedComment>
  <threadedComment ref="E7" dT="2022-06-13T10:42:01.62" personId="{46317CE0-0588-4FC3-B8F9-FB7C36F054A3}" id="{77020A20-4A11-4AE4-A1B6-C401FDE3A098}">
    <text>Create drop down list from D10 to D32</text>
  </threadedComment>
</ThreadedComments>
</file>

<file path=xl/threadedComments/threadedComment2.xml><?xml version="1.0" encoding="utf-8"?>
<ThreadedComments xmlns="http://schemas.microsoft.com/office/spreadsheetml/2018/threadedcomments" xmlns:x="http://schemas.openxmlformats.org/spreadsheetml/2006/main">
  <threadedComment ref="C24" dT="2022-06-13T09:17:32.06" personId="{46317CE0-0588-4FC3-B8F9-FB7C36F054A3}" id="{F1AEE6A8-06C2-431F-8454-DF2E6C28EC8C}">
    <text>Create a drop-down list - Solar PV, Onshore Wind, Biomass, BESS, Other</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 Id="rId4" Type="http://schemas.microsoft.com/office/2017/10/relationships/threadedComment" Target="../threadedComments/threadedComment2.x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ivotTable" Target="../pivotTables/pivotTable5.xml"/><Relationship Id="rId1" Type="http://schemas.openxmlformats.org/officeDocument/2006/relationships/pivotTable" Target="../pivotTables/pivotTable4.xml"/><Relationship Id="rId5" Type="http://schemas.microsoft.com/office/2007/relationships/slicer" Target="../slicers/slicer1.xml"/><Relationship Id="rId4" Type="http://schemas.openxmlformats.org/officeDocument/2006/relationships/table" Target="../tables/table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gov.uk/government/publications/valuation-of-energy-use-and-greenhouse-gas-emissions-for-apprais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0436B-F6FE-42C3-ABB2-AD8D75AAB192}">
  <sheetPr>
    <tabColor rgb="FF00B0F0"/>
  </sheetPr>
  <dimension ref="B7:N32"/>
  <sheetViews>
    <sheetView showGridLines="0" tabSelected="1" workbookViewId="0">
      <selection activeCell="B9" sqref="B9:N32"/>
    </sheetView>
  </sheetViews>
  <sheetFormatPr defaultRowHeight="14.5" x14ac:dyDescent="0.35"/>
  <sheetData>
    <row r="7" spans="2:14" x14ac:dyDescent="0.35">
      <c r="B7" s="1" t="s">
        <v>0</v>
      </c>
    </row>
    <row r="8" spans="2:14" ht="15" thickBot="1" x14ac:dyDescent="0.4"/>
    <row r="9" spans="2:14" ht="15" thickTop="1" x14ac:dyDescent="0.35">
      <c r="B9" s="284" t="s">
        <v>500</v>
      </c>
      <c r="C9" s="284"/>
      <c r="D9" s="284"/>
      <c r="E9" s="284"/>
      <c r="F9" s="284"/>
      <c r="G9" s="284"/>
      <c r="H9" s="284"/>
      <c r="I9" s="284"/>
      <c r="J9" s="284"/>
      <c r="K9" s="284"/>
      <c r="L9" s="284"/>
      <c r="M9" s="284"/>
      <c r="N9" s="284"/>
    </row>
    <row r="10" spans="2:14" x14ac:dyDescent="0.35">
      <c r="B10" s="285"/>
      <c r="C10" s="285"/>
      <c r="D10" s="285"/>
      <c r="E10" s="285"/>
      <c r="F10" s="285"/>
      <c r="G10" s="285"/>
      <c r="H10" s="285"/>
      <c r="I10" s="285"/>
      <c r="J10" s="285"/>
      <c r="K10" s="285"/>
      <c r="L10" s="285"/>
      <c r="M10" s="285"/>
      <c r="N10" s="285"/>
    </row>
    <row r="11" spans="2:14" x14ac:dyDescent="0.35">
      <c r="B11" s="285"/>
      <c r="C11" s="285"/>
      <c r="D11" s="285"/>
      <c r="E11" s="285"/>
      <c r="F11" s="285"/>
      <c r="G11" s="285"/>
      <c r="H11" s="285"/>
      <c r="I11" s="285"/>
      <c r="J11" s="285"/>
      <c r="K11" s="285"/>
      <c r="L11" s="285"/>
      <c r="M11" s="285"/>
      <c r="N11" s="285"/>
    </row>
    <row r="12" spans="2:14" x14ac:dyDescent="0.35">
      <c r="B12" s="285"/>
      <c r="C12" s="285"/>
      <c r="D12" s="285"/>
      <c r="E12" s="285"/>
      <c r="F12" s="285"/>
      <c r="G12" s="285"/>
      <c r="H12" s="285"/>
      <c r="I12" s="285"/>
      <c r="J12" s="285"/>
      <c r="K12" s="285"/>
      <c r="L12" s="285"/>
      <c r="M12" s="285"/>
      <c r="N12" s="285"/>
    </row>
    <row r="13" spans="2:14" x14ac:dyDescent="0.35">
      <c r="B13" s="285"/>
      <c r="C13" s="285"/>
      <c r="D13" s="285"/>
      <c r="E13" s="285"/>
      <c r="F13" s="285"/>
      <c r="G13" s="285"/>
      <c r="H13" s="285"/>
      <c r="I13" s="285"/>
      <c r="J13" s="285"/>
      <c r="K13" s="285"/>
      <c r="L13" s="285"/>
      <c r="M13" s="285"/>
      <c r="N13" s="285"/>
    </row>
    <row r="14" spans="2:14" x14ac:dyDescent="0.35">
      <c r="B14" s="285"/>
      <c r="C14" s="285"/>
      <c r="D14" s="285"/>
      <c r="E14" s="285"/>
      <c r="F14" s="285"/>
      <c r="G14" s="285"/>
      <c r="H14" s="285"/>
      <c r="I14" s="285"/>
      <c r="J14" s="285"/>
      <c r="K14" s="285"/>
      <c r="L14" s="285"/>
      <c r="M14" s="285"/>
      <c r="N14" s="285"/>
    </row>
    <row r="15" spans="2:14" x14ac:dyDescent="0.35">
      <c r="B15" s="285"/>
      <c r="C15" s="285"/>
      <c r="D15" s="285"/>
      <c r="E15" s="285"/>
      <c r="F15" s="285"/>
      <c r="G15" s="285"/>
      <c r="H15" s="285"/>
      <c r="I15" s="285"/>
      <c r="J15" s="285"/>
      <c r="K15" s="285"/>
      <c r="L15" s="285"/>
      <c r="M15" s="285"/>
      <c r="N15" s="285"/>
    </row>
    <row r="16" spans="2:14" x14ac:dyDescent="0.35">
      <c r="B16" s="285"/>
      <c r="C16" s="285"/>
      <c r="D16" s="285"/>
      <c r="E16" s="285"/>
      <c r="F16" s="285"/>
      <c r="G16" s="285"/>
      <c r="H16" s="285"/>
      <c r="I16" s="285"/>
      <c r="J16" s="285"/>
      <c r="K16" s="285"/>
      <c r="L16" s="285"/>
      <c r="M16" s="285"/>
      <c r="N16" s="285"/>
    </row>
    <row r="17" spans="2:14" x14ac:dyDescent="0.35">
      <c r="B17" s="285"/>
      <c r="C17" s="285"/>
      <c r="D17" s="285"/>
      <c r="E17" s="285"/>
      <c r="F17" s="285"/>
      <c r="G17" s="285"/>
      <c r="H17" s="285"/>
      <c r="I17" s="285"/>
      <c r="J17" s="285"/>
      <c r="K17" s="285"/>
      <c r="L17" s="285"/>
      <c r="M17" s="285"/>
      <c r="N17" s="285"/>
    </row>
    <row r="18" spans="2:14" x14ac:dyDescent="0.35">
      <c r="B18" s="285"/>
      <c r="C18" s="285"/>
      <c r="D18" s="285"/>
      <c r="E18" s="285"/>
      <c r="F18" s="285"/>
      <c r="G18" s="285"/>
      <c r="H18" s="285"/>
      <c r="I18" s="285"/>
      <c r="J18" s="285"/>
      <c r="K18" s="285"/>
      <c r="L18" s="285"/>
      <c r="M18" s="285"/>
      <c r="N18" s="285"/>
    </row>
    <row r="19" spans="2:14" x14ac:dyDescent="0.35">
      <c r="B19" s="285"/>
      <c r="C19" s="285"/>
      <c r="D19" s="285"/>
      <c r="E19" s="285"/>
      <c r="F19" s="285"/>
      <c r="G19" s="285"/>
      <c r="H19" s="285"/>
      <c r="I19" s="285"/>
      <c r="J19" s="285"/>
      <c r="K19" s="285"/>
      <c r="L19" s="285"/>
      <c r="M19" s="285"/>
      <c r="N19" s="285"/>
    </row>
    <row r="20" spans="2:14" x14ac:dyDescent="0.35">
      <c r="B20" s="285"/>
      <c r="C20" s="285"/>
      <c r="D20" s="285"/>
      <c r="E20" s="285"/>
      <c r="F20" s="285"/>
      <c r="G20" s="285"/>
      <c r="H20" s="285"/>
      <c r="I20" s="285"/>
      <c r="J20" s="285"/>
      <c r="K20" s="285"/>
      <c r="L20" s="285"/>
      <c r="M20" s="285"/>
      <c r="N20" s="285"/>
    </row>
    <row r="21" spans="2:14" x14ac:dyDescent="0.35">
      <c r="B21" s="285"/>
      <c r="C21" s="285"/>
      <c r="D21" s="285"/>
      <c r="E21" s="285"/>
      <c r="F21" s="285"/>
      <c r="G21" s="285"/>
      <c r="H21" s="285"/>
      <c r="I21" s="285"/>
      <c r="J21" s="285"/>
      <c r="K21" s="285"/>
      <c r="L21" s="285"/>
      <c r="M21" s="285"/>
      <c r="N21" s="285"/>
    </row>
    <row r="22" spans="2:14" x14ac:dyDescent="0.35">
      <c r="B22" s="285"/>
      <c r="C22" s="285"/>
      <c r="D22" s="285"/>
      <c r="E22" s="285"/>
      <c r="F22" s="285"/>
      <c r="G22" s="285"/>
      <c r="H22" s="285"/>
      <c r="I22" s="285"/>
      <c r="J22" s="285"/>
      <c r="K22" s="285"/>
      <c r="L22" s="285"/>
      <c r="M22" s="285"/>
      <c r="N22" s="285"/>
    </row>
    <row r="23" spans="2:14" x14ac:dyDescent="0.35">
      <c r="B23" s="285"/>
      <c r="C23" s="285"/>
      <c r="D23" s="285"/>
      <c r="E23" s="285"/>
      <c r="F23" s="285"/>
      <c r="G23" s="285"/>
      <c r="H23" s="285"/>
      <c r="I23" s="285"/>
      <c r="J23" s="285"/>
      <c r="K23" s="285"/>
      <c r="L23" s="285"/>
      <c r="M23" s="285"/>
      <c r="N23" s="285"/>
    </row>
    <row r="24" spans="2:14" x14ac:dyDescent="0.35">
      <c r="B24" s="285"/>
      <c r="C24" s="285"/>
      <c r="D24" s="285"/>
      <c r="E24" s="285"/>
      <c r="F24" s="285"/>
      <c r="G24" s="285"/>
      <c r="H24" s="285"/>
      <c r="I24" s="285"/>
      <c r="J24" s="285"/>
      <c r="K24" s="285"/>
      <c r="L24" s="285"/>
      <c r="M24" s="285"/>
      <c r="N24" s="285"/>
    </row>
    <row r="25" spans="2:14" x14ac:dyDescent="0.35">
      <c r="B25" s="285"/>
      <c r="C25" s="285"/>
      <c r="D25" s="285"/>
      <c r="E25" s="285"/>
      <c r="F25" s="285"/>
      <c r="G25" s="285"/>
      <c r="H25" s="285"/>
      <c r="I25" s="285"/>
      <c r="J25" s="285"/>
      <c r="K25" s="285"/>
      <c r="L25" s="285"/>
      <c r="M25" s="285"/>
      <c r="N25" s="285"/>
    </row>
    <row r="26" spans="2:14" x14ac:dyDescent="0.35">
      <c r="B26" s="285"/>
      <c r="C26" s="285"/>
      <c r="D26" s="285"/>
      <c r="E26" s="285"/>
      <c r="F26" s="285"/>
      <c r="G26" s="285"/>
      <c r="H26" s="285"/>
      <c r="I26" s="285"/>
      <c r="J26" s="285"/>
      <c r="K26" s="285"/>
      <c r="L26" s="285"/>
      <c r="M26" s="285"/>
      <c r="N26" s="285"/>
    </row>
    <row r="27" spans="2:14" x14ac:dyDescent="0.35">
      <c r="B27" s="285"/>
      <c r="C27" s="285"/>
      <c r="D27" s="285"/>
      <c r="E27" s="285"/>
      <c r="F27" s="285"/>
      <c r="G27" s="285"/>
      <c r="H27" s="285"/>
      <c r="I27" s="285"/>
      <c r="J27" s="285"/>
      <c r="K27" s="285"/>
      <c r="L27" s="285"/>
      <c r="M27" s="285"/>
      <c r="N27" s="285"/>
    </row>
    <row r="28" spans="2:14" x14ac:dyDescent="0.35">
      <c r="B28" s="285"/>
      <c r="C28" s="285"/>
      <c r="D28" s="285"/>
      <c r="E28" s="285"/>
      <c r="F28" s="285"/>
      <c r="G28" s="285"/>
      <c r="H28" s="285"/>
      <c r="I28" s="285"/>
      <c r="J28" s="285"/>
      <c r="K28" s="285"/>
      <c r="L28" s="285"/>
      <c r="M28" s="285"/>
      <c r="N28" s="285"/>
    </row>
    <row r="29" spans="2:14" x14ac:dyDescent="0.35">
      <c r="B29" s="285"/>
      <c r="C29" s="285"/>
      <c r="D29" s="285"/>
      <c r="E29" s="285"/>
      <c r="F29" s="285"/>
      <c r="G29" s="285"/>
      <c r="H29" s="285"/>
      <c r="I29" s="285"/>
      <c r="J29" s="285"/>
      <c r="K29" s="285"/>
      <c r="L29" s="285"/>
      <c r="M29" s="285"/>
      <c r="N29" s="285"/>
    </row>
    <row r="30" spans="2:14" x14ac:dyDescent="0.35">
      <c r="B30" s="285"/>
      <c r="C30" s="285"/>
      <c r="D30" s="285"/>
      <c r="E30" s="285"/>
      <c r="F30" s="285"/>
      <c r="G30" s="285"/>
      <c r="H30" s="285"/>
      <c r="I30" s="285"/>
      <c r="J30" s="285"/>
      <c r="K30" s="285"/>
      <c r="L30" s="285"/>
      <c r="M30" s="285"/>
      <c r="N30" s="285"/>
    </row>
    <row r="31" spans="2:14" x14ac:dyDescent="0.35">
      <c r="B31" s="285"/>
      <c r="C31" s="285"/>
      <c r="D31" s="285"/>
      <c r="E31" s="285"/>
      <c r="F31" s="285"/>
      <c r="G31" s="285"/>
      <c r="H31" s="285"/>
      <c r="I31" s="285"/>
      <c r="J31" s="285"/>
      <c r="K31" s="285"/>
      <c r="L31" s="285"/>
      <c r="M31" s="285"/>
      <c r="N31" s="285"/>
    </row>
    <row r="32" spans="2:14" x14ac:dyDescent="0.35">
      <c r="B32" s="285"/>
      <c r="C32" s="285"/>
      <c r="D32" s="285"/>
      <c r="E32" s="285"/>
      <c r="F32" s="285"/>
      <c r="G32" s="285"/>
      <c r="H32" s="285"/>
      <c r="I32" s="285"/>
      <c r="J32" s="285"/>
      <c r="K32" s="285"/>
      <c r="L32" s="285"/>
      <c r="M32" s="285"/>
      <c r="N32" s="285"/>
    </row>
  </sheetData>
  <mergeCells count="1">
    <mergeCell ref="B9:N32"/>
  </mergeCells>
  <pageMargins left="0.7" right="0.7" top="0.75" bottom="0.75" header="0.3" footer="0.3"/>
  <pageSetup paperSize="9" orientation="portrait" r:id="rId1"/>
  <headerFooter>
    <oddFooter>&amp;L_x000D_&amp;1#&amp;"Calibri"&amp;10&amp;K000000 
--------------------------------------------------------
This document is marked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1666C-197F-4E2A-BD68-0B48870CFF8B}">
  <sheetPr>
    <tabColor rgb="FF00B0F0"/>
  </sheetPr>
  <dimension ref="A2:S218"/>
  <sheetViews>
    <sheetView showGridLines="0" zoomScale="80" zoomScaleNormal="80" workbookViewId="0">
      <selection activeCell="O10" sqref="O10"/>
    </sheetView>
  </sheetViews>
  <sheetFormatPr defaultRowHeight="14.5" x14ac:dyDescent="0.35"/>
  <cols>
    <col min="1" max="1" width="3" customWidth="1"/>
    <col min="2" max="2" width="37.7265625" customWidth="1"/>
    <col min="3" max="3" width="10" bestFit="1" customWidth="1"/>
    <col min="4" max="4" width="5.54296875" bestFit="1" customWidth="1"/>
    <col min="5" max="5" width="6" bestFit="1" customWidth="1"/>
    <col min="6" max="6" width="9.453125" bestFit="1" customWidth="1"/>
    <col min="7" max="7" width="11.26953125" bestFit="1" customWidth="1"/>
    <col min="8" max="8" width="9.54296875" customWidth="1"/>
    <col min="9" max="9" width="9.7265625" customWidth="1"/>
    <col min="10" max="10" width="9.81640625" customWidth="1"/>
    <col min="11" max="11" width="9.7265625" customWidth="1"/>
    <col min="12" max="12" width="10" customWidth="1"/>
    <col min="15" max="19" width="11.7265625" customWidth="1"/>
  </cols>
  <sheetData>
    <row r="2" spans="2:13" ht="18.5" x14ac:dyDescent="0.45">
      <c r="B2" s="82" t="s">
        <v>1</v>
      </c>
    </row>
    <row r="5" spans="2:13" ht="18.5" x14ac:dyDescent="0.45">
      <c r="B5" s="82" t="s">
        <v>2</v>
      </c>
    </row>
    <row r="6" spans="2:13" ht="5.65" customHeight="1" x14ac:dyDescent="0.45">
      <c r="B6" s="120"/>
      <c r="C6" s="67"/>
      <c r="D6" s="67"/>
      <c r="E6" s="67"/>
      <c r="F6" s="67"/>
      <c r="G6" s="67"/>
      <c r="H6" s="67"/>
      <c r="I6" s="67"/>
      <c r="J6" s="67"/>
      <c r="K6" s="67"/>
      <c r="L6" s="67"/>
      <c r="M6" s="67"/>
    </row>
    <row r="7" spans="2:13" ht="12.4" customHeight="1" x14ac:dyDescent="0.35"/>
    <row r="8" spans="2:13" x14ac:dyDescent="0.35">
      <c r="B8" s="1"/>
      <c r="G8" s="77">
        <f>'C_Projection '!G147</f>
        <v>2023</v>
      </c>
      <c r="H8" s="77">
        <f>'C_Projection '!H147</f>
        <v>2024</v>
      </c>
      <c r="I8" s="77">
        <f>'C_Projection '!I147</f>
        <v>2025</v>
      </c>
      <c r="J8" s="77">
        <f>'C_Projection '!J147</f>
        <v>2026</v>
      </c>
      <c r="K8" s="77">
        <f>'C_Projection '!K147</f>
        <v>2027</v>
      </c>
      <c r="L8" s="77">
        <f>'C_Projection '!L147</f>
        <v>2028</v>
      </c>
    </row>
    <row r="9" spans="2:13" x14ac:dyDescent="0.35">
      <c r="B9" s="1"/>
    </row>
    <row r="10" spans="2:13" x14ac:dyDescent="0.35">
      <c r="B10" s="1" t="s">
        <v>3</v>
      </c>
      <c r="G10" s="173"/>
      <c r="H10" s="173">
        <f>IF('C_Projection '!H149=0,"",'C_Projection '!H149)</f>
        <v>21000</v>
      </c>
      <c r="I10" s="173">
        <f>IF('C_Projection '!I149=0,"",'C_Projection '!I149)</f>
        <v>26356.55</v>
      </c>
      <c r="J10" s="173">
        <f>IF('C_Projection '!J149=0,"",'C_Projection '!J149)</f>
        <v>30051.81</v>
      </c>
      <c r="K10" s="173">
        <f>IF('C_Projection '!K149=0,"",'C_Projection '!K149)</f>
        <v>33139.862099999998</v>
      </c>
      <c r="L10" s="173">
        <f>IF('C_Projection '!L149=0,"",'C_Projection '!L149)</f>
        <v>35918.425948999997</v>
      </c>
    </row>
    <row r="11" spans="2:13" x14ac:dyDescent="0.35">
      <c r="G11" s="173" t="str">
        <f>IF('C_Projection '!G150=0,"",'C_Projection '!G150)</f>
        <v/>
      </c>
      <c r="H11" s="173" t="str">
        <f>IF('C_Projection '!H150=0,"",'C_Projection '!H150)</f>
        <v/>
      </c>
      <c r="I11" s="173" t="str">
        <f>IF('C_Projection '!I150=0,"",'C_Projection '!I150)</f>
        <v/>
      </c>
      <c r="J11" s="173" t="str">
        <f>IF('C_Projection '!J150=0,"",'C_Projection '!J150)</f>
        <v/>
      </c>
      <c r="K11" s="173" t="str">
        <f>IF('C_Projection '!K150=0,"",'C_Projection '!K150)</f>
        <v/>
      </c>
      <c r="L11" s="173" t="str">
        <f>IF('C_Projection '!L150=0,"",'C_Projection '!L150)</f>
        <v/>
      </c>
    </row>
    <row r="12" spans="2:13" x14ac:dyDescent="0.35">
      <c r="B12" t="s">
        <v>4</v>
      </c>
      <c r="G12" s="173"/>
      <c r="H12" s="173">
        <f>'C_Projection '!H151+'C_Projection '!H152</f>
        <v>5823.05</v>
      </c>
      <c r="I12" s="173">
        <f>'C_Projection '!I151+'C_Projection '!I152</f>
        <v>4236.26</v>
      </c>
      <c r="J12" s="173">
        <f>'C_Projection '!J151+'C_Projection '!J152</f>
        <v>4237.0520999999999</v>
      </c>
      <c r="K12" s="173">
        <f>'C_Projection '!K151+'C_Projection '!K152</f>
        <v>4231.5638490000001</v>
      </c>
      <c r="L12" s="173">
        <f>'C_Projection '!L151+'C_Projection '!L152</f>
        <v>4222.7845541899997</v>
      </c>
    </row>
    <row r="13" spans="2:13" x14ac:dyDescent="0.35">
      <c r="B13" t="str">
        <f>'C_Projection '!F153</f>
        <v>Intervention</v>
      </c>
      <c r="G13" s="78" t="str">
        <f>IF('C_Projection '!G153=0,"",'C_Projection '!G153)</f>
        <v/>
      </c>
      <c r="H13" s="78">
        <f>IF('C_Projection '!H153=0,"",'C_Projection '!H153)</f>
        <v>-466.5</v>
      </c>
      <c r="I13" s="78">
        <f>IF('C_Projection '!I153=0,"",'C_Projection '!I153)</f>
        <v>-541</v>
      </c>
      <c r="J13" s="78">
        <f>IF('C_Projection '!J153=0,"",'C_Projection '!J153)</f>
        <v>-1149</v>
      </c>
      <c r="K13" s="78">
        <f>IF('C_Projection '!K153=0,"",'C_Projection '!K153)</f>
        <v>-1453</v>
      </c>
      <c r="L13" s="78">
        <f>IF('C_Projection '!L153=0,"",'C_Projection '!L153)</f>
        <v>-2061</v>
      </c>
    </row>
    <row r="14" spans="2:13" x14ac:dyDescent="0.35">
      <c r="B14" s="1" t="s">
        <v>5</v>
      </c>
      <c r="G14" s="174">
        <f>IF('C_Projection '!G154=0,"",'C_Projection '!G154)</f>
        <v>21000</v>
      </c>
      <c r="H14" s="174">
        <f>IF('C_Projection '!H154=0,"",'C_Projection '!H154)</f>
        <v>26356.55</v>
      </c>
      <c r="I14" s="174">
        <f>IF('C_Projection '!I154=0,"",'C_Projection '!I154)</f>
        <v>30051.81</v>
      </c>
      <c r="J14" s="174">
        <f>IF('C_Projection '!J154=0,"",'C_Projection '!J154)</f>
        <v>33139.862099999998</v>
      </c>
      <c r="K14" s="174">
        <f>IF('C_Projection '!K154=0,"",'C_Projection '!K154)</f>
        <v>35918.425948999997</v>
      </c>
      <c r="L14" s="174">
        <f>IF('C_Projection '!L154=0,"",'C_Projection '!L154)</f>
        <v>38080.210503189999</v>
      </c>
    </row>
    <row r="15" spans="2:13" x14ac:dyDescent="0.35">
      <c r="B15" s="23" t="s">
        <v>6</v>
      </c>
      <c r="G15" s="42"/>
      <c r="H15" s="175">
        <f>(H14-G14)/G14*100%</f>
        <v>0.25507380952380948</v>
      </c>
      <c r="I15" s="175">
        <f t="shared" ref="I15:L15" si="0">(I14-H14)/H14*100%</f>
        <v>0.14020272000698128</v>
      </c>
      <c r="J15" s="175">
        <f t="shared" si="0"/>
        <v>0.10275760761165458</v>
      </c>
      <c r="K15" s="175">
        <f t="shared" si="0"/>
        <v>8.3843554949493845E-2</v>
      </c>
      <c r="L15" s="175">
        <f t="shared" si="0"/>
        <v>6.0185949051873432E-2</v>
      </c>
    </row>
    <row r="16" spans="2:13" x14ac:dyDescent="0.35">
      <c r="B16" s="1"/>
    </row>
    <row r="17" spans="1:19" x14ac:dyDescent="0.35">
      <c r="B17" s="1" t="s">
        <v>7</v>
      </c>
      <c r="H17" s="78">
        <f>'C_Projection '!H158+'C_Projection '!H160</f>
        <v>-3400</v>
      </c>
      <c r="I17" s="78">
        <f>'C_Projection '!I158+'C_Projection '!I160</f>
        <v>-5300</v>
      </c>
      <c r="J17" s="78">
        <f>'C_Projection '!J158+'C_Projection '!J160</f>
        <v>-4900</v>
      </c>
      <c r="K17" s="78">
        <f>'C_Projection '!K158+'C_Projection '!K160</f>
        <v>-6500</v>
      </c>
      <c r="L17" s="78">
        <f>'C_Projection '!L158+'C_Projection '!L160</f>
        <v>-6700</v>
      </c>
      <c r="O17" t="s">
        <v>8</v>
      </c>
    </row>
    <row r="18" spans="1:19" ht="21" customHeight="1" x14ac:dyDescent="0.35">
      <c r="B18" s="177" t="s">
        <v>9</v>
      </c>
      <c r="C18" s="178"/>
      <c r="D18" s="178"/>
      <c r="E18" s="178"/>
      <c r="F18" s="178"/>
      <c r="G18" s="178"/>
      <c r="H18" s="179">
        <f>H14+H17</f>
        <v>22956.55</v>
      </c>
      <c r="I18" s="179">
        <f t="shared" ref="I18:L18" si="1">I14+I17</f>
        <v>24751.81</v>
      </c>
      <c r="J18" s="179">
        <f t="shared" si="1"/>
        <v>28239.862099999998</v>
      </c>
      <c r="K18" s="179">
        <f t="shared" si="1"/>
        <v>29418.425948999997</v>
      </c>
      <c r="L18" s="179">
        <f t="shared" si="1"/>
        <v>31380.210503189999</v>
      </c>
      <c r="O18" s="280">
        <v>0.34</v>
      </c>
      <c r="P18" s="280">
        <v>0.34</v>
      </c>
      <c r="Q18" s="280">
        <v>0.34</v>
      </c>
      <c r="R18" s="280">
        <v>0.34</v>
      </c>
      <c r="S18" s="280">
        <v>0.34</v>
      </c>
    </row>
    <row r="19" spans="1:19" x14ac:dyDescent="0.35">
      <c r="B19" s="1"/>
    </row>
    <row r="20" spans="1:19" x14ac:dyDescent="0.35">
      <c r="B20" s="1" t="s">
        <v>10</v>
      </c>
      <c r="G20" s="77">
        <f>G8</f>
        <v>2023</v>
      </c>
      <c r="H20" s="77">
        <f t="shared" ref="H20:L20" si="2">H8</f>
        <v>2024</v>
      </c>
      <c r="I20" s="77">
        <f t="shared" si="2"/>
        <v>2025</v>
      </c>
      <c r="J20" s="77">
        <f t="shared" si="2"/>
        <v>2026</v>
      </c>
      <c r="K20" s="77">
        <f t="shared" si="2"/>
        <v>2027</v>
      </c>
      <c r="L20" s="77">
        <f t="shared" si="2"/>
        <v>2028</v>
      </c>
      <c r="N20" s="77">
        <f>G20</f>
        <v>2023</v>
      </c>
      <c r="O20" s="77">
        <f t="shared" ref="O20:S20" si="3">H20</f>
        <v>2024</v>
      </c>
      <c r="P20" s="77">
        <f t="shared" si="3"/>
        <v>2025</v>
      </c>
      <c r="Q20" s="77">
        <f t="shared" si="3"/>
        <v>2026</v>
      </c>
      <c r="R20" s="77">
        <f t="shared" si="3"/>
        <v>2027</v>
      </c>
      <c r="S20" s="77">
        <f t="shared" si="3"/>
        <v>2028</v>
      </c>
    </row>
    <row r="21" spans="1:19" x14ac:dyDescent="0.35">
      <c r="B21" s="1"/>
    </row>
    <row r="22" spans="1:19" x14ac:dyDescent="0.35">
      <c r="B22" t="str">
        <f>'I_Energy Procurement'!B24</f>
        <v xml:space="preserve">Power Purchase Agreement </v>
      </c>
      <c r="H22" s="173">
        <f>'I_Energy Procurement'!G35</f>
        <v>450000</v>
      </c>
      <c r="I22" s="173">
        <f>'I_Energy Procurement'!H35</f>
        <v>223150.68493150681</v>
      </c>
      <c r="J22" s="173">
        <f>'I_Energy Procurement'!I35</f>
        <v>29315.068493150688</v>
      </c>
      <c r="K22" s="173">
        <f>'I_Energy Procurement'!J35</f>
        <v>50000</v>
      </c>
      <c r="L22" s="173">
        <f>'I_Energy Procurement'!K35</f>
        <v>33424.65753424658</v>
      </c>
      <c r="O22" s="281">
        <f>H22*O$18</f>
        <v>153000</v>
      </c>
      <c r="P22" s="281">
        <f t="shared" ref="P22:P24" si="4">I22*P$18</f>
        <v>75871.232876712325</v>
      </c>
      <c r="Q22" s="281">
        <f t="shared" ref="Q22:Q24" si="5">J22*Q$18</f>
        <v>9967.1232876712347</v>
      </c>
      <c r="R22" s="281">
        <f t="shared" ref="R22:R24" si="6">K22*R$18</f>
        <v>17000</v>
      </c>
      <c r="S22" s="281">
        <f t="shared" ref="S22:S24" si="7">L22*S$18</f>
        <v>11364.383561643837</v>
      </c>
    </row>
    <row r="23" spans="1:19" x14ac:dyDescent="0.35">
      <c r="B23" t="str">
        <f>'I_Energy Procurement'!B40</f>
        <v xml:space="preserve">Electricity Supply Agreement </v>
      </c>
      <c r="H23" s="176">
        <f>'I_Energy Procurement'!G61</f>
        <v>0</v>
      </c>
      <c r="I23" s="176">
        <f>'I_Energy Procurement'!H61</f>
        <v>0</v>
      </c>
      <c r="J23" s="176">
        <f>'I_Energy Procurement'!I61</f>
        <v>112000</v>
      </c>
      <c r="K23" s="176">
        <f>'I_Energy Procurement'!J61</f>
        <v>168000</v>
      </c>
      <c r="L23" s="176">
        <f>'I_Energy Procurement'!K61</f>
        <v>157500</v>
      </c>
      <c r="O23" s="282">
        <f t="shared" ref="O23:O24" si="8">H23*O$18</f>
        <v>0</v>
      </c>
      <c r="P23" s="282">
        <f t="shared" si="4"/>
        <v>0</v>
      </c>
      <c r="Q23" s="282">
        <f t="shared" si="5"/>
        <v>38080</v>
      </c>
      <c r="R23" s="282">
        <f t="shared" si="6"/>
        <v>57120.000000000007</v>
      </c>
      <c r="S23" s="282">
        <f t="shared" si="7"/>
        <v>53550.000000000007</v>
      </c>
    </row>
    <row r="24" spans="1:19" ht="19.5" customHeight="1" x14ac:dyDescent="0.35">
      <c r="B24" s="177" t="s">
        <v>11</v>
      </c>
      <c r="C24" s="178"/>
      <c r="D24" s="178"/>
      <c r="E24" s="178"/>
      <c r="F24" s="178"/>
      <c r="G24" s="178"/>
      <c r="H24" s="180">
        <f>SUM(H22:H22)</f>
        <v>450000</v>
      </c>
      <c r="I24" s="180">
        <f>SUM(I22:I22)</f>
        <v>223150.68493150681</v>
      </c>
      <c r="J24" s="180">
        <f>SUM(J22:J22)</f>
        <v>29315.068493150688</v>
      </c>
      <c r="K24" s="180">
        <f>SUM(K22:K22)</f>
        <v>50000</v>
      </c>
      <c r="L24" s="180">
        <f>SUM(L22:L22)</f>
        <v>33424.65753424658</v>
      </c>
      <c r="N24" s="180"/>
      <c r="O24" s="283">
        <f t="shared" si="8"/>
        <v>153000</v>
      </c>
      <c r="P24" s="283">
        <f t="shared" si="4"/>
        <v>75871.232876712325</v>
      </c>
      <c r="Q24" s="283">
        <f t="shared" si="5"/>
        <v>9967.1232876712347</v>
      </c>
      <c r="R24" s="283">
        <f t="shared" si="6"/>
        <v>17000</v>
      </c>
      <c r="S24" s="283">
        <f t="shared" si="7"/>
        <v>11364.383561643837</v>
      </c>
    </row>
    <row r="25" spans="1:19" x14ac:dyDescent="0.35">
      <c r="B25" s="1"/>
      <c r="O25" s="281"/>
      <c r="P25" s="281"/>
      <c r="Q25" s="281"/>
      <c r="R25" s="281"/>
      <c r="S25" s="281"/>
    </row>
    <row r="26" spans="1:19" ht="15.5" x14ac:dyDescent="0.35">
      <c r="B26" s="177" t="s">
        <v>12</v>
      </c>
      <c r="C26" s="178"/>
      <c r="D26" s="178"/>
      <c r="E26" s="178"/>
      <c r="F26" s="178"/>
      <c r="G26" s="178"/>
      <c r="H26" s="179">
        <f>H24-H18</f>
        <v>427043.45</v>
      </c>
      <c r="I26" s="179">
        <f t="shared" ref="I26:L26" si="9">I24-I18</f>
        <v>198398.87493150681</v>
      </c>
      <c r="J26" s="179">
        <f t="shared" si="9"/>
        <v>1075.2063931506891</v>
      </c>
      <c r="K26" s="179">
        <f t="shared" si="9"/>
        <v>20581.574051000003</v>
      </c>
      <c r="L26" s="179">
        <f t="shared" si="9"/>
        <v>2044.4470310565812</v>
      </c>
      <c r="O26" s="283">
        <f t="shared" ref="O26:S26" si="10">H26*O$18</f>
        <v>145194.77300000002</v>
      </c>
      <c r="P26" s="283">
        <f t="shared" si="10"/>
        <v>67455.617476712316</v>
      </c>
      <c r="Q26" s="283">
        <f t="shared" si="10"/>
        <v>365.57017367123433</v>
      </c>
      <c r="R26" s="283">
        <f t="shared" si="10"/>
        <v>6997.7351773400014</v>
      </c>
      <c r="S26" s="283">
        <f t="shared" si="10"/>
        <v>695.1119905592376</v>
      </c>
    </row>
    <row r="27" spans="1:19" x14ac:dyDescent="0.35">
      <c r="B27" s="1"/>
    </row>
    <row r="28" spans="1:19" ht="6" customHeight="1" x14ac:dyDescent="0.35">
      <c r="A28" s="75"/>
    </row>
    <row r="29" spans="1:19" x14ac:dyDescent="0.35">
      <c r="A29" s="75"/>
    </row>
    <row r="30" spans="1:19" ht="18.5" x14ac:dyDescent="0.45">
      <c r="A30" s="75"/>
      <c r="B30" s="82" t="s">
        <v>13</v>
      </c>
      <c r="C30" s="23"/>
      <c r="D30" s="23"/>
    </row>
    <row r="31" spans="1:19" ht="6.4" customHeight="1" x14ac:dyDescent="0.35">
      <c r="A31" s="75"/>
      <c r="B31" s="181"/>
      <c r="C31" s="67"/>
      <c r="D31" s="67"/>
      <c r="E31" s="67"/>
      <c r="F31" s="67"/>
      <c r="G31" s="67"/>
      <c r="H31" s="67"/>
      <c r="I31" s="67"/>
      <c r="J31" s="67"/>
      <c r="K31" s="67"/>
      <c r="L31" s="67"/>
      <c r="M31" s="67"/>
    </row>
    <row r="32" spans="1:19" x14ac:dyDescent="0.35">
      <c r="A32" s="75"/>
      <c r="B32" s="1" t="s">
        <v>14</v>
      </c>
      <c r="C32" s="23"/>
      <c r="D32" s="23"/>
    </row>
    <row r="33" spans="1:12" x14ac:dyDescent="0.35">
      <c r="A33" s="75"/>
      <c r="C33" s="23"/>
      <c r="D33" s="23"/>
      <c r="G33" s="185">
        <v>1</v>
      </c>
      <c r="H33" s="185">
        <v>2</v>
      </c>
      <c r="I33" s="185">
        <v>3</v>
      </c>
      <c r="J33" s="185">
        <v>4</v>
      </c>
      <c r="K33" s="185">
        <v>5</v>
      </c>
      <c r="L33" s="185">
        <v>6</v>
      </c>
    </row>
    <row r="34" spans="1:12" x14ac:dyDescent="0.35">
      <c r="A34" s="75"/>
      <c r="G34" s="77">
        <f>G8</f>
        <v>2023</v>
      </c>
      <c r="H34" s="77">
        <f t="shared" ref="H34:L34" si="11">H8</f>
        <v>2024</v>
      </c>
      <c r="I34" s="77">
        <f t="shared" si="11"/>
        <v>2025</v>
      </c>
      <c r="J34" s="77">
        <f t="shared" si="11"/>
        <v>2026</v>
      </c>
      <c r="K34" s="77">
        <f t="shared" si="11"/>
        <v>2027</v>
      </c>
      <c r="L34" s="77">
        <f t="shared" si="11"/>
        <v>2028</v>
      </c>
    </row>
    <row r="35" spans="1:12" x14ac:dyDescent="0.35">
      <c r="A35" s="75"/>
      <c r="H35" s="75"/>
      <c r="I35" s="75"/>
      <c r="J35" s="75"/>
      <c r="K35" s="75"/>
      <c r="L35" s="75"/>
    </row>
    <row r="36" spans="1:12" x14ac:dyDescent="0.35">
      <c r="A36" s="75"/>
      <c r="B36" s="286" t="s">
        <v>15</v>
      </c>
      <c r="C36" s="287"/>
      <c r="D36" s="288"/>
      <c r="F36" t="s">
        <v>16</v>
      </c>
      <c r="G36" s="36">
        <f ca="1">OFFSET('C_Projection '!$F$5,MATCH(O_Summary!$B$36,'C_Projection '!$B$5:$B$138)-1,G$33)</f>
        <v>3000</v>
      </c>
      <c r="H36" s="36">
        <f ca="1">OFFSET('C_Projection '!$F$5,MATCH(O_Summary!$B$36,'C_Projection '!$B$5:$B$138)-1,H$33)</f>
        <v>3000</v>
      </c>
      <c r="I36" s="36">
        <f ca="1">OFFSET('C_Projection '!$F$5,MATCH(O_Summary!$B$36,'C_Projection '!$B$5:$B$138)-1,I$33)</f>
        <v>3083</v>
      </c>
      <c r="J36" s="36">
        <f ca="1">OFFSET('C_Projection '!$F$5,MATCH(O_Summary!$B$36,'C_Projection '!$B$5:$B$138)-1,J$33)</f>
        <v>3066.66</v>
      </c>
      <c r="K36" s="36">
        <f ca="1">OFFSET('C_Projection '!$F$5,MATCH(O_Summary!$B$36,'C_Projection '!$B$5:$B$138)-1,K$33)</f>
        <v>2965.9931999999999</v>
      </c>
      <c r="L36" s="36">
        <f ca="1">OFFSET('C_Projection '!$F$5,MATCH(O_Summary!$B$36,'C_Projection '!$B$5:$B$138)-1,L$33)</f>
        <v>2821.3130639999999</v>
      </c>
    </row>
    <row r="37" spans="1:12" x14ac:dyDescent="0.35">
      <c r="A37" s="75"/>
    </row>
    <row r="38" spans="1:12" x14ac:dyDescent="0.35">
      <c r="A38" s="75"/>
      <c r="F38" t="s">
        <v>17</v>
      </c>
      <c r="G38" s="64"/>
      <c r="H38" s="64">
        <f ca="1">OFFSET('C_Projection '!$F$5,MATCH(O_Summary!$B$36,'C_Projection '!$B$5:$B$138)+1,H$33)</f>
        <v>150</v>
      </c>
      <c r="I38" s="64">
        <f ca="1">OFFSET('C_Projection '!$F$5,MATCH(O_Summary!$B$36,'C_Projection '!$B$5:$B$138)+1,I$33)</f>
        <v>61.660000000000004</v>
      </c>
      <c r="J38" s="64">
        <f ca="1">OFFSET('C_Projection '!$F$5,MATCH(O_Summary!$B$36,'C_Projection '!$B$5:$B$138)+1,J$33)</f>
        <v>61.333199999999998</v>
      </c>
      <c r="K38" s="64">
        <f ca="1">OFFSET('C_Projection '!$F$5,MATCH(O_Summary!$B$36,'C_Projection '!$B$5:$B$138)+1,K$33)</f>
        <v>59.319863999999995</v>
      </c>
      <c r="L38" s="64">
        <f ca="1">OFFSET('C_Projection '!$F$5,MATCH(O_Summary!$B$36,'C_Projection '!$B$5:$B$138)+1,L$33)</f>
        <v>56.426261279999999</v>
      </c>
    </row>
    <row r="39" spans="1:12" x14ac:dyDescent="0.35">
      <c r="A39" s="75"/>
      <c r="F39" t="s">
        <v>4</v>
      </c>
      <c r="G39" s="64"/>
      <c r="H39" s="64">
        <f ca="1">OFFSET('C_Projection '!$F$5,MATCH(O_Summary!$B$36,'C_Projection '!$B$5:$B$138)+2,H$33)</f>
        <v>0</v>
      </c>
      <c r="I39" s="64">
        <f ca="1">OFFSET('C_Projection '!$F$5,MATCH(O_Summary!$B$36,'C_Projection '!$B$5:$B$138)+2,I$33)</f>
        <v>0</v>
      </c>
      <c r="J39" s="64">
        <f ca="1">OFFSET('C_Projection '!$F$5,MATCH(O_Summary!$B$36,'C_Projection '!$B$5:$B$138)+2,J$33)</f>
        <v>0</v>
      </c>
      <c r="K39" s="64">
        <f ca="1">OFFSET('C_Projection '!$F$5,MATCH(O_Summary!$B$36,'C_Projection '!$B$5:$B$138)+2,K$33)</f>
        <v>0</v>
      </c>
      <c r="L39" s="64">
        <f ca="1">OFFSET('C_Projection '!$F$5,MATCH(O_Summary!$B$36,'C_Projection '!$B$5:$B$138)+2,L$33)</f>
        <v>0</v>
      </c>
    </row>
    <row r="40" spans="1:12" x14ac:dyDescent="0.35">
      <c r="A40" s="75"/>
      <c r="F40" t="s">
        <v>18</v>
      </c>
      <c r="G40" s="78"/>
      <c r="H40" s="78">
        <f ca="1">OFFSET('C_Projection '!$F$5,MATCH(O_Summary!$B$36,'C_Projection '!$B$5:$B$138)+3,H$33)</f>
        <v>-67</v>
      </c>
      <c r="I40" s="78">
        <f ca="1">OFFSET('C_Projection '!$F$5,MATCH(O_Summary!$B$36,'C_Projection '!$B$5:$B$138)+3,I$33)</f>
        <v>-78</v>
      </c>
      <c r="J40" s="78">
        <f ca="1">OFFSET('C_Projection '!$F$5,MATCH(O_Summary!$B$36,'C_Projection '!$B$5:$B$138)+3,J$33)</f>
        <v>-162</v>
      </c>
      <c r="K40" s="78">
        <f ca="1">OFFSET('C_Projection '!$F$5,MATCH(O_Summary!$B$36,'C_Projection '!$B$5:$B$138)+3,K$33)</f>
        <v>-204</v>
      </c>
      <c r="L40" s="78">
        <f ca="1">OFFSET('C_Projection '!$F$5,MATCH(O_Summary!$B$36,'C_Projection '!$B$5:$B$138)+3,L$33)</f>
        <v>-288</v>
      </c>
    </row>
    <row r="41" spans="1:12" x14ac:dyDescent="0.35">
      <c r="A41" s="75"/>
      <c r="F41" s="1" t="s">
        <v>19</v>
      </c>
      <c r="G41" s="117">
        <f ca="1">OFFSET('C_Projection '!$F$5,MATCH(O_Summary!$B$36,'C_Projection '!$B$5:$B$138)+4,G$33)</f>
        <v>3000</v>
      </c>
      <c r="H41" s="117">
        <f ca="1">OFFSET('C_Projection '!$F$5,MATCH(O_Summary!$B$36,'C_Projection '!$B$5:$B$138)+4,H$33)</f>
        <v>3083</v>
      </c>
      <c r="I41" s="117">
        <f ca="1">OFFSET('C_Projection '!$F$5,MATCH(O_Summary!$B$36,'C_Projection '!$B$5:$B$138)+4,I$33)</f>
        <v>3066.66</v>
      </c>
      <c r="J41" s="117">
        <f ca="1">OFFSET('C_Projection '!$F$5,MATCH(O_Summary!$B$36,'C_Projection '!$B$5:$B$138)+4,J$33)</f>
        <v>2965.9931999999999</v>
      </c>
      <c r="K41" s="117">
        <f ca="1">OFFSET('C_Projection '!$F$5,MATCH(O_Summary!$B$36,'C_Projection '!$B$5:$B$138)+4,K$33)</f>
        <v>2821.3130639999999</v>
      </c>
      <c r="L41" s="117">
        <f ca="1">OFFSET('C_Projection '!$F$5,MATCH(O_Summary!$B$36,'C_Projection '!$B$5:$B$138)+4,L$33)</f>
        <v>2589.7393252799998</v>
      </c>
    </row>
    <row r="42" spans="1:12" x14ac:dyDescent="0.35">
      <c r="A42" s="75"/>
      <c r="C42" s="23"/>
      <c r="D42" s="23"/>
    </row>
    <row r="43" spans="1:12" x14ac:dyDescent="0.35">
      <c r="A43" s="75"/>
      <c r="C43" s="23"/>
      <c r="D43" s="23"/>
    </row>
    <row r="44" spans="1:12" x14ac:dyDescent="0.35">
      <c r="A44" s="75"/>
      <c r="C44" s="23"/>
      <c r="D44" s="23"/>
    </row>
    <row r="45" spans="1:12" x14ac:dyDescent="0.35">
      <c r="A45" s="75"/>
      <c r="C45" s="23"/>
      <c r="D45" s="23"/>
    </row>
    <row r="46" spans="1:12" x14ac:dyDescent="0.35">
      <c r="A46" s="75"/>
      <c r="C46" s="23"/>
      <c r="D46" s="23"/>
    </row>
    <row r="47" spans="1:12" x14ac:dyDescent="0.35">
      <c r="A47" s="75"/>
      <c r="C47" s="23"/>
      <c r="D47" s="23"/>
    </row>
    <row r="48" spans="1:12" x14ac:dyDescent="0.35">
      <c r="A48" s="75"/>
      <c r="C48" s="23"/>
      <c r="D48" s="23"/>
    </row>
    <row r="49" spans="1:13" x14ac:dyDescent="0.35">
      <c r="A49" s="75"/>
      <c r="C49" s="23"/>
      <c r="D49" s="23"/>
    </row>
    <row r="50" spans="1:13" x14ac:dyDescent="0.35">
      <c r="A50" s="75"/>
      <c r="B50" s="1"/>
      <c r="C50" s="23"/>
      <c r="D50" s="23"/>
    </row>
    <row r="51" spans="1:13" x14ac:dyDescent="0.35">
      <c r="A51" s="75"/>
    </row>
    <row r="52" spans="1:13" x14ac:dyDescent="0.35">
      <c r="A52" s="75"/>
      <c r="B52" s="1"/>
    </row>
    <row r="53" spans="1:13" x14ac:dyDescent="0.35">
      <c r="A53" s="75"/>
    </row>
    <row r="54" spans="1:13" x14ac:dyDescent="0.35">
      <c r="A54" s="75"/>
      <c r="B54" s="1"/>
    </row>
    <row r="55" spans="1:13" ht="18.5" x14ac:dyDescent="0.45">
      <c r="A55" s="75"/>
      <c r="B55" s="82" t="s">
        <v>20</v>
      </c>
    </row>
    <row r="56" spans="1:13" ht="7.15" customHeight="1" x14ac:dyDescent="0.45">
      <c r="A56" s="75"/>
      <c r="B56" s="120"/>
      <c r="C56" s="67"/>
      <c r="D56" s="67"/>
      <c r="E56" s="67"/>
      <c r="F56" s="67"/>
      <c r="G56" s="67"/>
      <c r="H56" s="67"/>
      <c r="I56" s="67"/>
      <c r="J56" s="67"/>
      <c r="K56" s="67"/>
      <c r="L56" s="67"/>
      <c r="M56" s="67"/>
    </row>
    <row r="57" spans="1:13" x14ac:dyDescent="0.35">
      <c r="A57" s="75"/>
      <c r="B57" s="1"/>
    </row>
    <row r="58" spans="1:13" x14ac:dyDescent="0.35">
      <c r="A58" s="75"/>
      <c r="C58" s="172" t="s">
        <v>21</v>
      </c>
    </row>
    <row r="59" spans="1:13" x14ac:dyDescent="0.35">
      <c r="A59" s="75"/>
      <c r="B59" s="172" t="s">
        <v>22</v>
      </c>
      <c r="C59" t="s">
        <v>23</v>
      </c>
      <c r="D59" t="s">
        <v>24</v>
      </c>
      <c r="E59" t="s">
        <v>25</v>
      </c>
      <c r="F59" t="s">
        <v>26</v>
      </c>
      <c r="G59" t="s">
        <v>27</v>
      </c>
    </row>
    <row r="60" spans="1:13" x14ac:dyDescent="0.35">
      <c r="A60" s="75"/>
      <c r="B60" s="50" t="s">
        <v>28</v>
      </c>
      <c r="C60" s="36"/>
      <c r="D60" s="36">
        <v>100</v>
      </c>
      <c r="E60" s="36">
        <v>100</v>
      </c>
      <c r="F60" s="36">
        <v>200</v>
      </c>
      <c r="G60" s="36">
        <v>400</v>
      </c>
    </row>
    <row r="61" spans="1:13" x14ac:dyDescent="0.35">
      <c r="A61" s="75"/>
      <c r="B61" s="50" t="s">
        <v>29</v>
      </c>
      <c r="C61" s="36"/>
      <c r="D61" s="36">
        <v>1000</v>
      </c>
      <c r="E61" s="36">
        <v>1000</v>
      </c>
      <c r="F61" s="36">
        <v>300</v>
      </c>
      <c r="G61" s="36">
        <v>2300</v>
      </c>
    </row>
    <row r="62" spans="1:13" x14ac:dyDescent="0.35">
      <c r="A62" s="75"/>
      <c r="B62" s="50" t="s">
        <v>30</v>
      </c>
      <c r="C62" s="36"/>
      <c r="D62" s="36">
        <v>1000</v>
      </c>
      <c r="E62" s="36">
        <v>500</v>
      </c>
      <c r="F62" s="36">
        <v>400</v>
      </c>
      <c r="G62" s="36">
        <v>1900</v>
      </c>
    </row>
    <row r="63" spans="1:13" x14ac:dyDescent="0.35">
      <c r="A63" s="75"/>
      <c r="B63" s="50" t="s">
        <v>31</v>
      </c>
      <c r="C63" s="36"/>
      <c r="D63" s="36">
        <v>1500</v>
      </c>
      <c r="E63" s="36">
        <v>1500</v>
      </c>
      <c r="F63" s="36">
        <v>500</v>
      </c>
      <c r="G63" s="36">
        <v>3500</v>
      </c>
    </row>
    <row r="64" spans="1:13" x14ac:dyDescent="0.35">
      <c r="A64" s="75"/>
      <c r="B64" s="50" t="s">
        <v>32</v>
      </c>
      <c r="C64" s="36"/>
      <c r="D64" s="36">
        <v>1500</v>
      </c>
      <c r="E64" s="36">
        <v>1500</v>
      </c>
      <c r="F64" s="36">
        <v>700</v>
      </c>
      <c r="G64" s="36">
        <v>3700</v>
      </c>
    </row>
    <row r="65" spans="1:13" x14ac:dyDescent="0.35">
      <c r="A65" s="75"/>
    </row>
    <row r="66" spans="1:13" x14ac:dyDescent="0.35">
      <c r="A66" s="75"/>
    </row>
    <row r="67" spans="1:13" x14ac:dyDescent="0.35">
      <c r="A67" s="75"/>
    </row>
    <row r="68" spans="1:13" x14ac:dyDescent="0.35">
      <c r="A68" s="75"/>
    </row>
    <row r="69" spans="1:13" x14ac:dyDescent="0.35">
      <c r="A69" s="75"/>
    </row>
    <row r="70" spans="1:13" x14ac:dyDescent="0.35">
      <c r="A70" s="75"/>
    </row>
    <row r="71" spans="1:13" ht="18.5" x14ac:dyDescent="0.45">
      <c r="A71" s="75"/>
      <c r="B71" s="82" t="s">
        <v>33</v>
      </c>
    </row>
    <row r="72" spans="1:13" ht="5.65" customHeight="1" x14ac:dyDescent="0.35">
      <c r="A72" s="75"/>
      <c r="B72" s="67"/>
      <c r="C72" s="67"/>
      <c r="D72" s="67"/>
      <c r="E72" s="67"/>
      <c r="F72" s="67"/>
      <c r="G72" s="67"/>
      <c r="H72" s="67"/>
      <c r="I72" s="67"/>
      <c r="J72" s="67"/>
      <c r="K72" s="67"/>
      <c r="L72" s="67"/>
      <c r="M72" s="67"/>
    </row>
    <row r="73" spans="1:13" x14ac:dyDescent="0.35">
      <c r="A73" s="75"/>
    </row>
    <row r="74" spans="1:13" x14ac:dyDescent="0.35">
      <c r="A74" s="75"/>
      <c r="G74" s="77">
        <f>G8</f>
        <v>2023</v>
      </c>
      <c r="H74" s="77">
        <f t="shared" ref="H74:L74" si="12">H8</f>
        <v>2024</v>
      </c>
      <c r="I74" s="77">
        <f t="shared" si="12"/>
        <v>2025</v>
      </c>
      <c r="J74" s="77">
        <f t="shared" si="12"/>
        <v>2026</v>
      </c>
      <c r="K74" s="77">
        <f t="shared" si="12"/>
        <v>2027</v>
      </c>
      <c r="L74" s="77">
        <f t="shared" si="12"/>
        <v>2028</v>
      </c>
    </row>
    <row r="75" spans="1:13" x14ac:dyDescent="0.35">
      <c r="A75" s="75"/>
    </row>
    <row r="76" spans="1:13" x14ac:dyDescent="0.35">
      <c r="A76" s="75"/>
      <c r="B76" t="str">
        <f>B14</f>
        <v>Electricity use at end of period</v>
      </c>
      <c r="G76" s="173">
        <f t="shared" ref="G76:L76" si="13">G14</f>
        <v>21000</v>
      </c>
      <c r="H76" s="173">
        <f t="shared" si="13"/>
        <v>26356.55</v>
      </c>
      <c r="I76" s="173">
        <f t="shared" si="13"/>
        <v>30051.81</v>
      </c>
      <c r="J76" s="173">
        <f t="shared" si="13"/>
        <v>33139.862099999998</v>
      </c>
      <c r="K76" s="173">
        <f t="shared" si="13"/>
        <v>35918.425948999997</v>
      </c>
      <c r="L76" s="173">
        <f t="shared" si="13"/>
        <v>38080.210503189999</v>
      </c>
    </row>
    <row r="77" spans="1:13" x14ac:dyDescent="0.35">
      <c r="A77" s="75"/>
      <c r="B77" s="1" t="s">
        <v>34</v>
      </c>
      <c r="C77" s="1"/>
      <c r="D77" s="1"/>
      <c r="E77" s="1"/>
      <c r="F77" s="1"/>
      <c r="G77" s="238">
        <f>C_EmissionsFactors!N13</f>
        <v>5.2580466053931447</v>
      </c>
      <c r="H77" s="238">
        <f>C_EmissionsFactors!O13</f>
        <v>6.208904760944252</v>
      </c>
      <c r="I77" s="238">
        <f>C_EmissionsFactors!P13</f>
        <v>6.6090912659215384</v>
      </c>
      <c r="J77" s="238">
        <f>C_EmissionsFactors!Q13</f>
        <v>6.7401396017268222</v>
      </c>
      <c r="K77" s="238">
        <f>C_EmissionsFactors!R13</f>
        <v>6.6774996706413132</v>
      </c>
      <c r="L77" s="238">
        <f>C_EmissionsFactors!S13</f>
        <v>6.376076003059139</v>
      </c>
    </row>
    <row r="78" spans="1:13" x14ac:dyDescent="0.35">
      <c r="A78" s="75"/>
    </row>
    <row r="79" spans="1:13" x14ac:dyDescent="0.35">
      <c r="A79" s="75"/>
    </row>
    <row r="80" spans="1:13" x14ac:dyDescent="0.35">
      <c r="A80" s="75"/>
      <c r="B80" s="1"/>
    </row>
    <row r="81" spans="1:13" ht="18.5" x14ac:dyDescent="0.45">
      <c r="A81" s="75"/>
      <c r="B81" s="82" t="s">
        <v>35</v>
      </c>
    </row>
    <row r="82" spans="1:13" ht="5.65" customHeight="1" x14ac:dyDescent="0.45">
      <c r="A82" s="75"/>
      <c r="B82" s="120"/>
      <c r="C82" s="67"/>
      <c r="D82" s="67"/>
      <c r="E82" s="67"/>
      <c r="F82" s="67"/>
      <c r="G82" s="67"/>
      <c r="H82" s="67"/>
      <c r="I82" s="67"/>
      <c r="J82" s="67"/>
      <c r="K82" s="67"/>
      <c r="L82" s="67"/>
      <c r="M82" s="67"/>
    </row>
    <row r="83" spans="1:13" x14ac:dyDescent="0.35">
      <c r="A83" s="75"/>
      <c r="B83" s="1"/>
    </row>
    <row r="84" spans="1:13" x14ac:dyDescent="0.35">
      <c r="A84" s="75"/>
      <c r="B84" s="172" t="s">
        <v>18</v>
      </c>
      <c r="C84" s="186" t="s">
        <v>28</v>
      </c>
      <c r="D84" s="186" t="s">
        <v>29</v>
      </c>
      <c r="E84" s="186" t="s">
        <v>30</v>
      </c>
      <c r="F84" s="186" t="s">
        <v>31</v>
      </c>
      <c r="G84" s="186" t="s">
        <v>32</v>
      </c>
    </row>
    <row r="85" spans="1:13" x14ac:dyDescent="0.35">
      <c r="A85" s="75"/>
      <c r="B85" s="50" t="s">
        <v>36</v>
      </c>
      <c r="C85" s="186">
        <v>60</v>
      </c>
      <c r="D85" s="186">
        <v>120</v>
      </c>
      <c r="E85" s="186">
        <v>180</v>
      </c>
      <c r="F85" s="186">
        <v>210</v>
      </c>
      <c r="G85" s="186">
        <v>270</v>
      </c>
    </row>
    <row r="86" spans="1:13" x14ac:dyDescent="0.35">
      <c r="A86" s="75"/>
      <c r="B86" s="50" t="s">
        <v>37</v>
      </c>
      <c r="C86" s="186">
        <v>15</v>
      </c>
      <c r="D86" s="186">
        <v>30</v>
      </c>
      <c r="E86" s="186">
        <v>90</v>
      </c>
      <c r="F86" s="186">
        <v>120</v>
      </c>
      <c r="G86" s="186">
        <v>180</v>
      </c>
    </row>
    <row r="87" spans="1:13" x14ac:dyDescent="0.35">
      <c r="A87" s="75"/>
      <c r="B87" s="50" t="s">
        <v>38</v>
      </c>
      <c r="C87" s="186">
        <v>45</v>
      </c>
      <c r="D87" s="186">
        <v>90</v>
      </c>
      <c r="E87" s="186">
        <v>270</v>
      </c>
      <c r="F87" s="186">
        <v>360</v>
      </c>
      <c r="G87" s="186">
        <v>540</v>
      </c>
    </row>
    <row r="88" spans="1:13" x14ac:dyDescent="0.35">
      <c r="A88" s="75"/>
      <c r="B88" s="50" t="s">
        <v>39</v>
      </c>
      <c r="C88" s="186">
        <v>294</v>
      </c>
      <c r="D88" s="186">
        <v>196</v>
      </c>
      <c r="E88" s="186">
        <v>294</v>
      </c>
      <c r="F88" s="186">
        <v>343</v>
      </c>
      <c r="G88" s="186">
        <v>441</v>
      </c>
    </row>
    <row r="89" spans="1:13" x14ac:dyDescent="0.35">
      <c r="A89" s="75"/>
      <c r="B89" s="50" t="s">
        <v>40</v>
      </c>
      <c r="C89" s="186">
        <v>52.5</v>
      </c>
      <c r="D89" s="186">
        <v>105</v>
      </c>
      <c r="E89" s="186">
        <v>315</v>
      </c>
      <c r="F89" s="186">
        <v>420</v>
      </c>
      <c r="G89" s="186">
        <v>630</v>
      </c>
    </row>
    <row r="90" spans="1:13" x14ac:dyDescent="0.35">
      <c r="A90" s="75"/>
      <c r="B90" s="50" t="s">
        <v>41</v>
      </c>
      <c r="C90" s="186">
        <v>466.5</v>
      </c>
      <c r="D90" s="186">
        <v>541</v>
      </c>
      <c r="E90" s="186">
        <v>1149</v>
      </c>
      <c r="F90" s="186">
        <v>1453</v>
      </c>
      <c r="G90" s="186">
        <v>2061</v>
      </c>
    </row>
    <row r="91" spans="1:13" x14ac:dyDescent="0.35">
      <c r="A91" s="75"/>
    </row>
    <row r="92" spans="1:13" x14ac:dyDescent="0.35">
      <c r="A92" s="75"/>
    </row>
    <row r="93" spans="1:13" ht="18.5" x14ac:dyDescent="0.45">
      <c r="A93" s="75"/>
      <c r="B93" s="82" t="s">
        <v>42</v>
      </c>
    </row>
    <row r="94" spans="1:13" ht="4.9000000000000004" customHeight="1" x14ac:dyDescent="0.45">
      <c r="A94" s="75"/>
      <c r="B94" s="120"/>
      <c r="C94" s="67"/>
      <c r="D94" s="67"/>
      <c r="E94" s="67"/>
      <c r="F94" s="67"/>
      <c r="G94" s="67"/>
      <c r="H94" s="67"/>
      <c r="I94" s="67"/>
      <c r="J94" s="67"/>
      <c r="K94" s="67"/>
      <c r="L94" s="67"/>
      <c r="M94" s="67"/>
    </row>
    <row r="95" spans="1:13" x14ac:dyDescent="0.35">
      <c r="A95" s="75"/>
    </row>
    <row r="96" spans="1:13" x14ac:dyDescent="0.35">
      <c r="A96" s="75"/>
      <c r="B96" s="172" t="s">
        <v>43</v>
      </c>
      <c r="C96" s="186" t="s">
        <v>28</v>
      </c>
      <c r="D96" s="186" t="s">
        <v>29</v>
      </c>
      <c r="E96" s="186" t="s">
        <v>30</v>
      </c>
      <c r="F96" s="186" t="s">
        <v>31</v>
      </c>
      <c r="G96" s="186" t="s">
        <v>32</v>
      </c>
    </row>
    <row r="97" spans="1:7" x14ac:dyDescent="0.35">
      <c r="A97" s="75"/>
      <c r="B97" s="50" t="s">
        <v>44</v>
      </c>
      <c r="C97" s="186">
        <v>0</v>
      </c>
      <c r="D97" s="186">
        <v>0</v>
      </c>
      <c r="E97" s="186">
        <v>0</v>
      </c>
      <c r="F97" s="186">
        <v>0</v>
      </c>
      <c r="G97" s="186">
        <v>0</v>
      </c>
    </row>
    <row r="98" spans="1:7" x14ac:dyDescent="0.35">
      <c r="A98" s="75"/>
      <c r="B98" s="50" t="s">
        <v>45</v>
      </c>
      <c r="C98" s="186">
        <v>64.5</v>
      </c>
      <c r="D98" s="186">
        <v>73</v>
      </c>
      <c r="E98" s="186">
        <v>177</v>
      </c>
      <c r="F98" s="186">
        <v>229</v>
      </c>
      <c r="G98" s="186">
        <v>333</v>
      </c>
    </row>
    <row r="99" spans="1:7" x14ac:dyDescent="0.35">
      <c r="A99" s="75"/>
      <c r="B99" s="50" t="s">
        <v>46</v>
      </c>
      <c r="C99" s="186">
        <v>67</v>
      </c>
      <c r="D99" s="186">
        <v>78</v>
      </c>
      <c r="E99" s="186">
        <v>162</v>
      </c>
      <c r="F99" s="186">
        <v>204</v>
      </c>
      <c r="G99" s="186">
        <v>288</v>
      </c>
    </row>
    <row r="100" spans="1:7" x14ac:dyDescent="0.35">
      <c r="A100" s="75"/>
      <c r="B100" s="50" t="s">
        <v>47</v>
      </c>
      <c r="C100" s="186">
        <v>67</v>
      </c>
      <c r="D100" s="186">
        <v>78</v>
      </c>
      <c r="E100" s="186">
        <v>162</v>
      </c>
      <c r="F100" s="186">
        <v>204</v>
      </c>
      <c r="G100" s="186">
        <v>288</v>
      </c>
    </row>
    <row r="101" spans="1:7" x14ac:dyDescent="0.35">
      <c r="A101" s="75"/>
      <c r="B101" s="50" t="s">
        <v>48</v>
      </c>
      <c r="C101" s="186">
        <v>67</v>
      </c>
      <c r="D101" s="186">
        <v>78</v>
      </c>
      <c r="E101" s="186">
        <v>162</v>
      </c>
      <c r="F101" s="186">
        <v>204</v>
      </c>
      <c r="G101" s="186">
        <v>288</v>
      </c>
    </row>
    <row r="102" spans="1:7" x14ac:dyDescent="0.35">
      <c r="A102" s="75"/>
      <c r="B102" s="50" t="s">
        <v>15</v>
      </c>
      <c r="C102" s="186">
        <v>67</v>
      </c>
      <c r="D102" s="186">
        <v>78</v>
      </c>
      <c r="E102" s="186">
        <v>162</v>
      </c>
      <c r="F102" s="186">
        <v>204</v>
      </c>
      <c r="G102" s="186">
        <v>288</v>
      </c>
    </row>
    <row r="103" spans="1:7" x14ac:dyDescent="0.35">
      <c r="A103" s="75"/>
      <c r="B103" s="50" t="s">
        <v>49</v>
      </c>
      <c r="C103" s="186">
        <v>67</v>
      </c>
      <c r="D103" s="186">
        <v>78</v>
      </c>
      <c r="E103" s="186">
        <v>162</v>
      </c>
      <c r="F103" s="186">
        <v>204</v>
      </c>
      <c r="G103" s="186">
        <v>288</v>
      </c>
    </row>
    <row r="104" spans="1:7" x14ac:dyDescent="0.35">
      <c r="A104" s="75"/>
      <c r="B104" s="50" t="s">
        <v>50</v>
      </c>
      <c r="C104" s="186">
        <v>67</v>
      </c>
      <c r="D104" s="186">
        <v>78</v>
      </c>
      <c r="E104" s="186">
        <v>162</v>
      </c>
      <c r="F104" s="186">
        <v>204</v>
      </c>
      <c r="G104" s="186">
        <v>288</v>
      </c>
    </row>
    <row r="105" spans="1:7" x14ac:dyDescent="0.35">
      <c r="A105" s="75"/>
      <c r="B105" s="50" t="s">
        <v>41</v>
      </c>
      <c r="C105" s="186">
        <v>466.5</v>
      </c>
      <c r="D105" s="186">
        <v>541</v>
      </c>
      <c r="E105" s="186">
        <v>1149</v>
      </c>
      <c r="F105" s="186">
        <v>1453</v>
      </c>
      <c r="G105" s="186">
        <v>2061</v>
      </c>
    </row>
    <row r="106" spans="1:7" x14ac:dyDescent="0.35">
      <c r="A106" s="75"/>
    </row>
    <row r="107" spans="1:7" x14ac:dyDescent="0.35">
      <c r="A107" s="75"/>
    </row>
    <row r="108" spans="1:7" x14ac:dyDescent="0.35">
      <c r="A108" s="75"/>
    </row>
    <row r="109" spans="1:7" x14ac:dyDescent="0.35">
      <c r="A109" s="75"/>
    </row>
    <row r="110" spans="1:7" x14ac:dyDescent="0.35">
      <c r="A110" s="75"/>
    </row>
    <row r="111" spans="1:7" x14ac:dyDescent="0.35">
      <c r="A111" s="75"/>
    </row>
    <row r="112" spans="1:7" x14ac:dyDescent="0.35">
      <c r="A112" s="75"/>
    </row>
    <row r="113" spans="1:1" x14ac:dyDescent="0.35">
      <c r="A113" s="75"/>
    </row>
    <row r="114" spans="1:1" x14ac:dyDescent="0.35">
      <c r="A114" s="75"/>
    </row>
    <row r="115" spans="1:1" x14ac:dyDescent="0.35">
      <c r="A115" s="75"/>
    </row>
    <row r="116" spans="1:1" x14ac:dyDescent="0.35">
      <c r="A116" s="75"/>
    </row>
    <row r="117" spans="1:1" x14ac:dyDescent="0.35">
      <c r="A117" s="75"/>
    </row>
    <row r="118" spans="1:1" x14ac:dyDescent="0.35">
      <c r="A118" s="75"/>
    </row>
    <row r="119" spans="1:1" x14ac:dyDescent="0.35">
      <c r="A119" s="75"/>
    </row>
    <row r="120" spans="1:1" x14ac:dyDescent="0.35">
      <c r="A120" s="75"/>
    </row>
    <row r="121" spans="1:1" x14ac:dyDescent="0.35">
      <c r="A121" s="75"/>
    </row>
    <row r="122" spans="1:1" x14ac:dyDescent="0.35">
      <c r="A122" s="75"/>
    </row>
    <row r="123" spans="1:1" x14ac:dyDescent="0.35">
      <c r="A123" s="75"/>
    </row>
    <row r="124" spans="1:1" x14ac:dyDescent="0.35">
      <c r="A124" s="75"/>
    </row>
    <row r="125" spans="1:1" x14ac:dyDescent="0.35">
      <c r="A125" s="75"/>
    </row>
    <row r="126" spans="1:1" x14ac:dyDescent="0.35">
      <c r="A126" s="75"/>
    </row>
    <row r="127" spans="1:1" x14ac:dyDescent="0.35">
      <c r="A127" s="75"/>
    </row>
    <row r="128" spans="1:1" x14ac:dyDescent="0.35">
      <c r="A128" s="75"/>
    </row>
    <row r="129" spans="1:1" x14ac:dyDescent="0.35">
      <c r="A129" s="75"/>
    </row>
    <row r="130" spans="1:1" x14ac:dyDescent="0.35">
      <c r="A130" s="75"/>
    </row>
    <row r="131" spans="1:1" x14ac:dyDescent="0.35">
      <c r="A131" s="75"/>
    </row>
    <row r="132" spans="1:1" x14ac:dyDescent="0.35">
      <c r="A132" s="75"/>
    </row>
    <row r="133" spans="1:1" x14ac:dyDescent="0.35">
      <c r="A133" s="75"/>
    </row>
    <row r="134" spans="1:1" x14ac:dyDescent="0.35">
      <c r="A134" s="75"/>
    </row>
    <row r="135" spans="1:1" x14ac:dyDescent="0.35">
      <c r="A135" s="75"/>
    </row>
    <row r="136" spans="1:1" x14ac:dyDescent="0.35">
      <c r="A136" s="75"/>
    </row>
    <row r="137" spans="1:1" x14ac:dyDescent="0.35">
      <c r="A137" s="75"/>
    </row>
    <row r="138" spans="1:1" x14ac:dyDescent="0.35">
      <c r="A138" s="75"/>
    </row>
    <row r="139" spans="1:1" x14ac:dyDescent="0.35">
      <c r="A139" s="75"/>
    </row>
    <row r="140" spans="1:1" x14ac:dyDescent="0.35">
      <c r="A140" s="75"/>
    </row>
    <row r="141" spans="1:1" x14ac:dyDescent="0.35">
      <c r="A141" s="75"/>
    </row>
    <row r="142" spans="1:1" x14ac:dyDescent="0.35">
      <c r="A142" s="75"/>
    </row>
    <row r="143" spans="1:1" x14ac:dyDescent="0.35">
      <c r="A143" s="75"/>
    </row>
    <row r="144" spans="1:1" x14ac:dyDescent="0.35">
      <c r="A144" s="75"/>
    </row>
    <row r="145" spans="1:1" x14ac:dyDescent="0.35">
      <c r="A145" s="75"/>
    </row>
    <row r="146" spans="1:1" x14ac:dyDescent="0.35">
      <c r="A146" s="75"/>
    </row>
    <row r="147" spans="1:1" x14ac:dyDescent="0.35">
      <c r="A147" s="75"/>
    </row>
    <row r="148" spans="1:1" x14ac:dyDescent="0.35">
      <c r="A148" s="75"/>
    </row>
    <row r="149" spans="1:1" x14ac:dyDescent="0.35">
      <c r="A149" s="75"/>
    </row>
    <row r="150" spans="1:1" x14ac:dyDescent="0.35">
      <c r="A150" s="75"/>
    </row>
    <row r="151" spans="1:1" x14ac:dyDescent="0.35">
      <c r="A151" s="75"/>
    </row>
    <row r="152" spans="1:1" x14ac:dyDescent="0.35">
      <c r="A152" s="75"/>
    </row>
    <row r="153" spans="1:1" x14ac:dyDescent="0.35">
      <c r="A153" s="75"/>
    </row>
    <row r="154" spans="1:1" x14ac:dyDescent="0.35">
      <c r="A154" s="75"/>
    </row>
    <row r="155" spans="1:1" x14ac:dyDescent="0.35">
      <c r="A155" s="75"/>
    </row>
    <row r="156" spans="1:1" x14ac:dyDescent="0.35">
      <c r="A156" s="75"/>
    </row>
    <row r="157" spans="1:1" x14ac:dyDescent="0.35">
      <c r="A157" s="75"/>
    </row>
    <row r="158" spans="1:1" x14ac:dyDescent="0.35">
      <c r="A158" s="75"/>
    </row>
    <row r="159" spans="1:1" x14ac:dyDescent="0.35">
      <c r="A159" s="75"/>
    </row>
    <row r="160" spans="1:1" x14ac:dyDescent="0.35">
      <c r="A160" s="75"/>
    </row>
    <row r="161" spans="1:1" x14ac:dyDescent="0.35">
      <c r="A161" s="75"/>
    </row>
    <row r="162" spans="1:1" x14ac:dyDescent="0.35">
      <c r="A162" s="75"/>
    </row>
    <row r="163" spans="1:1" x14ac:dyDescent="0.35">
      <c r="A163" s="75"/>
    </row>
    <row r="164" spans="1:1" x14ac:dyDescent="0.35">
      <c r="A164" s="75"/>
    </row>
    <row r="165" spans="1:1" x14ac:dyDescent="0.35">
      <c r="A165" s="75"/>
    </row>
    <row r="166" spans="1:1" x14ac:dyDescent="0.35">
      <c r="A166" s="75"/>
    </row>
    <row r="167" spans="1:1" x14ac:dyDescent="0.35">
      <c r="A167" s="75"/>
    </row>
    <row r="168" spans="1:1" x14ac:dyDescent="0.35">
      <c r="A168" s="75"/>
    </row>
    <row r="169" spans="1:1" x14ac:dyDescent="0.35">
      <c r="A169" s="75"/>
    </row>
    <row r="170" spans="1:1" x14ac:dyDescent="0.35">
      <c r="A170" s="75"/>
    </row>
    <row r="171" spans="1:1" x14ac:dyDescent="0.35">
      <c r="A171" s="75"/>
    </row>
    <row r="172" spans="1:1" x14ac:dyDescent="0.35">
      <c r="A172" s="75"/>
    </row>
    <row r="173" spans="1:1" x14ac:dyDescent="0.35">
      <c r="A173" s="75"/>
    </row>
    <row r="174" spans="1:1" x14ac:dyDescent="0.35">
      <c r="A174" s="75"/>
    </row>
    <row r="175" spans="1:1" x14ac:dyDescent="0.35">
      <c r="A175" s="75"/>
    </row>
    <row r="176" spans="1:1" x14ac:dyDescent="0.35">
      <c r="A176" s="75"/>
    </row>
    <row r="177" spans="1:1" x14ac:dyDescent="0.35">
      <c r="A177" s="75"/>
    </row>
    <row r="178" spans="1:1" x14ac:dyDescent="0.35">
      <c r="A178" s="75"/>
    </row>
    <row r="179" spans="1:1" x14ac:dyDescent="0.35">
      <c r="A179" s="75"/>
    </row>
    <row r="180" spans="1:1" x14ac:dyDescent="0.35">
      <c r="A180" s="75"/>
    </row>
    <row r="181" spans="1:1" x14ac:dyDescent="0.35">
      <c r="A181" s="75"/>
    </row>
    <row r="182" spans="1:1" x14ac:dyDescent="0.35">
      <c r="A182" s="75"/>
    </row>
    <row r="183" spans="1:1" x14ac:dyDescent="0.35">
      <c r="A183" s="75"/>
    </row>
    <row r="184" spans="1:1" x14ac:dyDescent="0.35">
      <c r="A184" s="75"/>
    </row>
    <row r="185" spans="1:1" x14ac:dyDescent="0.35">
      <c r="A185" s="75"/>
    </row>
    <row r="186" spans="1:1" x14ac:dyDescent="0.35">
      <c r="A186" s="75"/>
    </row>
    <row r="187" spans="1:1" x14ac:dyDescent="0.35">
      <c r="A187" s="75"/>
    </row>
    <row r="188" spans="1:1" x14ac:dyDescent="0.35">
      <c r="A188" s="75"/>
    </row>
    <row r="189" spans="1:1" x14ac:dyDescent="0.35">
      <c r="A189" s="75"/>
    </row>
    <row r="190" spans="1:1" x14ac:dyDescent="0.35">
      <c r="A190" s="75"/>
    </row>
    <row r="191" spans="1:1" x14ac:dyDescent="0.35">
      <c r="A191" s="75"/>
    </row>
    <row r="192" spans="1:1" x14ac:dyDescent="0.35">
      <c r="A192" s="75"/>
    </row>
    <row r="193" spans="1:1" x14ac:dyDescent="0.35">
      <c r="A193" s="75"/>
    </row>
    <row r="194" spans="1:1" x14ac:dyDescent="0.35">
      <c r="A194" s="75"/>
    </row>
    <row r="195" spans="1:1" x14ac:dyDescent="0.35">
      <c r="A195" s="75"/>
    </row>
    <row r="196" spans="1:1" x14ac:dyDescent="0.35">
      <c r="A196" s="75"/>
    </row>
    <row r="197" spans="1:1" x14ac:dyDescent="0.35">
      <c r="A197" s="75"/>
    </row>
    <row r="198" spans="1:1" x14ac:dyDescent="0.35">
      <c r="A198" s="75"/>
    </row>
    <row r="199" spans="1:1" x14ac:dyDescent="0.35">
      <c r="A199" s="75"/>
    </row>
    <row r="200" spans="1:1" x14ac:dyDescent="0.35">
      <c r="A200" s="75"/>
    </row>
    <row r="201" spans="1:1" x14ac:dyDescent="0.35">
      <c r="A201" s="75"/>
    </row>
    <row r="202" spans="1:1" x14ac:dyDescent="0.35">
      <c r="A202" s="75"/>
    </row>
    <row r="203" spans="1:1" x14ac:dyDescent="0.35">
      <c r="A203" s="75"/>
    </row>
    <row r="204" spans="1:1" x14ac:dyDescent="0.35">
      <c r="A204" s="75"/>
    </row>
    <row r="205" spans="1:1" x14ac:dyDescent="0.35">
      <c r="A205" s="75"/>
    </row>
    <row r="206" spans="1:1" x14ac:dyDescent="0.35">
      <c r="A206" s="75"/>
    </row>
    <row r="207" spans="1:1" x14ac:dyDescent="0.35">
      <c r="A207" s="75"/>
    </row>
    <row r="208" spans="1:1" x14ac:dyDescent="0.35">
      <c r="A208" s="75"/>
    </row>
    <row r="209" spans="1:1" x14ac:dyDescent="0.35">
      <c r="A209" s="75"/>
    </row>
    <row r="210" spans="1:1" x14ac:dyDescent="0.35">
      <c r="A210" s="75"/>
    </row>
    <row r="211" spans="1:1" x14ac:dyDescent="0.35">
      <c r="A211" s="75"/>
    </row>
    <row r="212" spans="1:1" x14ac:dyDescent="0.35">
      <c r="A212" s="75"/>
    </row>
    <row r="213" spans="1:1" x14ac:dyDescent="0.35">
      <c r="A213" s="75"/>
    </row>
    <row r="214" spans="1:1" x14ac:dyDescent="0.35">
      <c r="A214" s="75"/>
    </row>
    <row r="215" spans="1:1" x14ac:dyDescent="0.35">
      <c r="A215" s="75"/>
    </row>
    <row r="216" spans="1:1" x14ac:dyDescent="0.35">
      <c r="A216" s="75"/>
    </row>
    <row r="217" spans="1:1" x14ac:dyDescent="0.35">
      <c r="A217" s="75"/>
    </row>
    <row r="218" spans="1:1" x14ac:dyDescent="0.35">
      <c r="A218" s="75"/>
    </row>
  </sheetData>
  <mergeCells count="1">
    <mergeCell ref="B36:D36"/>
  </mergeCells>
  <pageMargins left="0.7" right="0.7" top="0.75" bottom="0.75" header="0.3" footer="0.3"/>
  <pageSetup paperSize="9" orientation="portrait" r:id="rId4"/>
  <headerFooter>
    <oddFooter>&amp;L_x000D_&amp;1#&amp;"Calibri"&amp;10&amp;K000000 
--------------------------------------------------------
This document is marked as confidential</oddFooter>
  </headerFooter>
  <drawing r:id="rId5"/>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ECF0BE17-C3E1-41A7-9259-4DB44A81CBE9}">
          <x14:formula1>
            <xm:f>'I_Asset List'!$C$10:$C$29</xm:f>
          </x14:formula1>
          <xm:sqref>B36:D36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E6E05-E7BD-4206-BD26-FA3E84E9587F}">
  <sheetPr>
    <tabColor rgb="FF00B0F0"/>
  </sheetPr>
  <dimension ref="B2:L34"/>
  <sheetViews>
    <sheetView showGridLines="0" workbookViewId="0">
      <selection activeCell="G7" sqref="G7"/>
    </sheetView>
  </sheetViews>
  <sheetFormatPr defaultRowHeight="14.5" x14ac:dyDescent="0.35"/>
  <cols>
    <col min="8" max="9" width="8.26953125" bestFit="1" customWidth="1"/>
    <col min="10" max="12" width="9" bestFit="1" customWidth="1"/>
  </cols>
  <sheetData>
    <row r="2" spans="2:12" ht="18.5" x14ac:dyDescent="0.45">
      <c r="B2" s="82" t="s">
        <v>51</v>
      </c>
    </row>
    <row r="3" spans="2:12" ht="18.5" x14ac:dyDescent="0.45">
      <c r="B3" s="82"/>
    </row>
    <row r="4" spans="2:12" x14ac:dyDescent="0.35">
      <c r="B4" s="124" t="s">
        <v>52</v>
      </c>
    </row>
    <row r="5" spans="2:12" x14ac:dyDescent="0.35">
      <c r="B5" s="124" t="s">
        <v>53</v>
      </c>
    </row>
    <row r="7" spans="2:12" x14ac:dyDescent="0.35">
      <c r="B7" s="1" t="s">
        <v>54</v>
      </c>
      <c r="G7" s="77">
        <f>O_Summary!G8</f>
        <v>2023</v>
      </c>
      <c r="H7" s="77">
        <f>O_Summary!H8</f>
        <v>2024</v>
      </c>
      <c r="I7" s="77">
        <f>O_Summary!I8</f>
        <v>2025</v>
      </c>
      <c r="J7" s="77">
        <f>O_Summary!J8</f>
        <v>2026</v>
      </c>
      <c r="K7" s="77">
        <f>O_Summary!K8</f>
        <v>2027</v>
      </c>
      <c r="L7" s="77">
        <f>O_Summary!L8</f>
        <v>2028</v>
      </c>
    </row>
    <row r="9" spans="2:12" x14ac:dyDescent="0.35">
      <c r="B9" t="str">
        <f>O_Summary!B10</f>
        <v>Electricity use at start of period</v>
      </c>
      <c r="G9" s="173"/>
      <c r="H9" s="173">
        <f>G17</f>
        <v>21000</v>
      </c>
      <c r="I9" s="173">
        <f>H17</f>
        <v>26938.855</v>
      </c>
      <c r="J9" s="173">
        <f t="shared" ref="J9:L9" si="0">I17</f>
        <v>31057.740999999998</v>
      </c>
      <c r="K9" s="173">
        <f t="shared" si="0"/>
        <v>34569.498309999995</v>
      </c>
      <c r="L9" s="173">
        <f t="shared" si="0"/>
        <v>37771.218543899995</v>
      </c>
    </row>
    <row r="10" spans="2:12" x14ac:dyDescent="0.35">
      <c r="B10" t="s">
        <v>55</v>
      </c>
      <c r="G10" s="173"/>
      <c r="H10" s="173">
        <f>O_Summary!H12</f>
        <v>5823.05</v>
      </c>
      <c r="I10" s="173">
        <f>O_Summary!I12</f>
        <v>4236.26</v>
      </c>
      <c r="J10" s="173">
        <f>O_Summary!J12</f>
        <v>4237.0520999999999</v>
      </c>
      <c r="K10" s="173">
        <f>O_Summary!K12</f>
        <v>4231.5638490000001</v>
      </c>
      <c r="L10" s="173">
        <f>O_Summary!L12</f>
        <v>4222.7845541899997</v>
      </c>
    </row>
    <row r="11" spans="2:12" x14ac:dyDescent="0.35">
      <c r="B11" t="s">
        <v>56</v>
      </c>
      <c r="G11" s="173"/>
      <c r="H11" s="187">
        <f>10%*H10</f>
        <v>582.30500000000006</v>
      </c>
      <c r="I11" s="187">
        <f t="shared" ref="I11:L11" si="1">10%*I10</f>
        <v>423.62600000000003</v>
      </c>
      <c r="J11" s="187">
        <f t="shared" si="1"/>
        <v>423.70521000000002</v>
      </c>
      <c r="K11" s="187">
        <f t="shared" si="1"/>
        <v>423.15638490000003</v>
      </c>
      <c r="L11" s="187">
        <f t="shared" si="1"/>
        <v>422.27845541900001</v>
      </c>
    </row>
    <row r="12" spans="2:12" x14ac:dyDescent="0.35">
      <c r="G12" s="173"/>
      <c r="H12" s="173"/>
      <c r="I12" s="173"/>
      <c r="J12" s="173"/>
      <c r="K12" s="173"/>
      <c r="L12" s="173"/>
    </row>
    <row r="13" spans="2:12" x14ac:dyDescent="0.35">
      <c r="B13" t="s">
        <v>57</v>
      </c>
      <c r="G13" s="173"/>
      <c r="H13" s="78">
        <f>O_Summary!H13</f>
        <v>-466.5</v>
      </c>
      <c r="I13" s="78">
        <f>O_Summary!I13</f>
        <v>-541</v>
      </c>
      <c r="J13" s="78">
        <f>O_Summary!J13</f>
        <v>-1149</v>
      </c>
      <c r="K13" s="78">
        <f>O_Summary!K13</f>
        <v>-1453</v>
      </c>
      <c r="L13" s="78">
        <f>O_Summary!L13</f>
        <v>-2061</v>
      </c>
    </row>
    <row r="14" spans="2:12" x14ac:dyDescent="0.35">
      <c r="B14" t="s">
        <v>58</v>
      </c>
      <c r="G14" s="173"/>
      <c r="H14" s="187"/>
      <c r="I14" s="187"/>
      <c r="J14" s="187"/>
      <c r="K14" s="187"/>
      <c r="L14" s="187"/>
    </row>
    <row r="15" spans="2:12" x14ac:dyDescent="0.35">
      <c r="B15" t="s">
        <v>59</v>
      </c>
      <c r="G15" s="173"/>
      <c r="H15" s="187"/>
      <c r="I15" s="187"/>
      <c r="J15" s="187"/>
      <c r="K15" s="187"/>
      <c r="L15" s="187"/>
    </row>
    <row r="16" spans="2:12" x14ac:dyDescent="0.35">
      <c r="G16" s="78" t="str">
        <f>IF('C_Projection '!H146=0,"",'C_Projection '!H146)</f>
        <v/>
      </c>
      <c r="H16" s="78" t="str">
        <f>IF('C_Projection '!I146=0,"",'C_Projection '!I146)</f>
        <v/>
      </c>
      <c r="I16" s="78" t="str">
        <f>IF('C_Projection '!J146=0,"",'C_Projection '!J146)</f>
        <v/>
      </c>
      <c r="J16" s="78" t="str">
        <f>IF('C_Projection '!K146=0,"",'C_Projection '!K146)</f>
        <v/>
      </c>
      <c r="K16" s="78" t="str">
        <f>IF('C_Projection '!L146=0,"",'C_Projection '!L146)</f>
        <v/>
      </c>
      <c r="L16" s="78" t="str">
        <f>IF('C_Projection '!M146=0,"",'C_Projection '!M146)</f>
        <v/>
      </c>
    </row>
    <row r="17" spans="2:12" x14ac:dyDescent="0.35">
      <c r="B17" s="1" t="str">
        <f>O_Summary!B14</f>
        <v>Electricity use at end of period</v>
      </c>
      <c r="G17" s="174">
        <f>O_Summary!G14</f>
        <v>21000</v>
      </c>
      <c r="H17" s="174">
        <f>SUM(H9:H14)</f>
        <v>26938.855</v>
      </c>
      <c r="I17" s="174">
        <f t="shared" ref="I17:L17" si="2">SUM(I9:I14)</f>
        <v>31057.740999999998</v>
      </c>
      <c r="J17" s="174">
        <f t="shared" si="2"/>
        <v>34569.498309999995</v>
      </c>
      <c r="K17" s="174">
        <f t="shared" si="2"/>
        <v>37771.218543899995</v>
      </c>
      <c r="L17" s="174">
        <f t="shared" si="2"/>
        <v>40355.281553508998</v>
      </c>
    </row>
    <row r="18" spans="2:12" x14ac:dyDescent="0.35">
      <c r="G18" s="42"/>
      <c r="H18" s="175">
        <f>(H17-G17)/G17*100%</f>
        <v>0.28280261904761905</v>
      </c>
      <c r="I18" s="175">
        <f t="shared" ref="I18:L18" si="3">(I17-H17)/H17*100%</f>
        <v>0.1528975897453696</v>
      </c>
      <c r="J18" s="175">
        <f t="shared" si="3"/>
        <v>0.11307188471949706</v>
      </c>
      <c r="K18" s="175">
        <f t="shared" si="3"/>
        <v>9.2616913476405036E-2</v>
      </c>
      <c r="L18" s="175">
        <f t="shared" si="3"/>
        <v>6.8413546325111235E-2</v>
      </c>
    </row>
    <row r="20" spans="2:12" x14ac:dyDescent="0.35">
      <c r="B20" t="s">
        <v>7</v>
      </c>
      <c r="H20" s="78">
        <f>O_Summary!H17</f>
        <v>-3400</v>
      </c>
      <c r="I20" s="78">
        <f>O_Summary!I17</f>
        <v>-5300</v>
      </c>
      <c r="J20" s="78">
        <f>O_Summary!J17</f>
        <v>-4900</v>
      </c>
      <c r="K20" s="78">
        <f>O_Summary!K17</f>
        <v>-6500</v>
      </c>
      <c r="L20" s="78">
        <f>O_Summary!L17</f>
        <v>-6700</v>
      </c>
    </row>
    <row r="21" spans="2:12" x14ac:dyDescent="0.35">
      <c r="B21" t="s">
        <v>60</v>
      </c>
      <c r="G21" s="173"/>
      <c r="H21" s="187"/>
      <c r="I21" s="187"/>
      <c r="J21" s="187"/>
      <c r="K21" s="187"/>
      <c r="L21" s="187"/>
    </row>
    <row r="22" spans="2:12" x14ac:dyDescent="0.35">
      <c r="B22" t="s">
        <v>61</v>
      </c>
      <c r="H22" s="65">
        <f>SUM(H20:H21)</f>
        <v>-3400</v>
      </c>
      <c r="I22" s="65">
        <f t="shared" ref="I22:L22" si="4">SUM(I20:I21)</f>
        <v>-5300</v>
      </c>
      <c r="J22" s="65">
        <f t="shared" si="4"/>
        <v>-4900</v>
      </c>
      <c r="K22" s="65">
        <f t="shared" si="4"/>
        <v>-6500</v>
      </c>
      <c r="L22" s="65">
        <f t="shared" si="4"/>
        <v>-6700</v>
      </c>
    </row>
    <row r="23" spans="2:12" x14ac:dyDescent="0.35">
      <c r="H23" s="78"/>
      <c r="I23" s="78"/>
      <c r="J23" s="78"/>
      <c r="K23" s="78"/>
      <c r="L23" s="78"/>
    </row>
    <row r="24" spans="2:12" x14ac:dyDescent="0.35">
      <c r="B24" s="1" t="s">
        <v>9</v>
      </c>
      <c r="H24" s="65">
        <f>H17+H22</f>
        <v>23538.855</v>
      </c>
      <c r="I24" s="65">
        <f t="shared" ref="I24:L24" si="5">I17+I22</f>
        <v>25757.740999999998</v>
      </c>
      <c r="J24" s="65">
        <f t="shared" si="5"/>
        <v>29669.498309999995</v>
      </c>
      <c r="K24" s="65">
        <f t="shared" si="5"/>
        <v>31271.218543899995</v>
      </c>
      <c r="L24" s="65">
        <f t="shared" si="5"/>
        <v>33655.281553508998</v>
      </c>
    </row>
    <row r="27" spans="2:12" x14ac:dyDescent="0.35">
      <c r="B27" s="1" t="s">
        <v>62</v>
      </c>
      <c r="H27" s="78">
        <f>O_Summary!H24</f>
        <v>450000</v>
      </c>
      <c r="I27" s="78">
        <f>O_Summary!I24</f>
        <v>223150.68493150681</v>
      </c>
      <c r="J27" s="78">
        <f>O_Summary!J24</f>
        <v>29315.068493150688</v>
      </c>
      <c r="K27" s="78">
        <f>O_Summary!K24</f>
        <v>50000</v>
      </c>
      <c r="L27" s="78">
        <f>O_Summary!L24</f>
        <v>33424.65753424658</v>
      </c>
    </row>
    <row r="28" spans="2:12" ht="15.5" x14ac:dyDescent="0.35">
      <c r="B28" t="s">
        <v>63</v>
      </c>
      <c r="G28" s="178"/>
      <c r="H28" s="187"/>
      <c r="I28" s="187"/>
      <c r="J28" s="187"/>
      <c r="K28" s="187"/>
      <c r="L28" s="187"/>
    </row>
    <row r="29" spans="2:12" x14ac:dyDescent="0.35">
      <c r="B29" s="1" t="s">
        <v>64</v>
      </c>
      <c r="H29" s="65">
        <f>SUM(H27:H28)</f>
        <v>450000</v>
      </c>
      <c r="I29" s="65">
        <f t="shared" ref="I29:L29" si="6">SUM(I27:I28)</f>
        <v>223150.68493150681</v>
      </c>
      <c r="J29" s="65">
        <f t="shared" si="6"/>
        <v>29315.068493150688</v>
      </c>
      <c r="K29" s="65">
        <f t="shared" si="6"/>
        <v>50000</v>
      </c>
      <c r="L29" s="65">
        <f t="shared" si="6"/>
        <v>33424.65753424658</v>
      </c>
    </row>
    <row r="31" spans="2:12" ht="15.5" x14ac:dyDescent="0.35">
      <c r="B31" s="1" t="s">
        <v>12</v>
      </c>
      <c r="H31" s="179">
        <f>H29-H24</f>
        <v>426461.14500000002</v>
      </c>
      <c r="I31" s="179">
        <f t="shared" ref="I31:L31" si="7">I29-I24</f>
        <v>197392.9439315068</v>
      </c>
      <c r="J31" s="179">
        <f t="shared" si="7"/>
        <v>-354.42981684930783</v>
      </c>
      <c r="K31" s="179">
        <f t="shared" si="7"/>
        <v>18728.781456100005</v>
      </c>
      <c r="L31" s="179">
        <f t="shared" si="7"/>
        <v>-230.62401926241728</v>
      </c>
    </row>
    <row r="33" customFormat="1" x14ac:dyDescent="0.35"/>
    <row r="34" customFormat="1" x14ac:dyDescent="0.35"/>
  </sheetData>
  <pageMargins left="0.7" right="0.7" top="0.75" bottom="0.75" header="0.3" footer="0.3"/>
  <pageSetup paperSize="9" orientation="portrait" r:id="rId1"/>
  <headerFooter>
    <oddFooter>&amp;L_x000D_&amp;1#&amp;"Calibri"&amp;10&amp;K000000 
--------------------------------------------------------
This document is marked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37B5F-B033-4B10-8C2F-4C92F4D22E60}">
  <sheetPr>
    <tabColor rgb="FFFFFF00"/>
  </sheetPr>
  <dimension ref="B2:AB249"/>
  <sheetViews>
    <sheetView showGridLines="0" zoomScale="80" zoomScaleNormal="80" workbookViewId="0">
      <selection activeCell="E23" sqref="E23"/>
    </sheetView>
  </sheetViews>
  <sheetFormatPr defaultRowHeight="14.5" x14ac:dyDescent="0.35"/>
  <cols>
    <col min="1" max="1" width="15.54296875" bestFit="1" customWidth="1"/>
    <col min="2" max="2" width="18.1796875" customWidth="1"/>
    <col min="3" max="3" width="21.54296875" customWidth="1"/>
    <col min="4" max="4" width="32.81640625" bestFit="1" customWidth="1"/>
    <col min="5" max="5" width="29" customWidth="1"/>
    <col min="6" max="6" width="15.26953125" customWidth="1"/>
    <col min="7" max="7" width="29.54296875" customWidth="1"/>
    <col min="8" max="8" width="40.453125" customWidth="1"/>
    <col min="9" max="9" width="13.453125" bestFit="1" customWidth="1"/>
    <col min="10" max="11" width="13.453125" customWidth="1"/>
    <col min="12" max="12" width="9.26953125" customWidth="1"/>
  </cols>
  <sheetData>
    <row r="2" spans="2:3" ht="18.5" x14ac:dyDescent="0.45">
      <c r="B2" s="82" t="s">
        <v>65</v>
      </c>
    </row>
    <row r="5" spans="2:3" x14ac:dyDescent="0.35">
      <c r="B5" s="124" t="s">
        <v>66</v>
      </c>
    </row>
    <row r="7" spans="2:3" x14ac:dyDescent="0.35">
      <c r="B7" s="1" t="s">
        <v>67</v>
      </c>
    </row>
    <row r="9" spans="2:3" x14ac:dyDescent="0.35">
      <c r="B9" s="162" t="s">
        <v>68</v>
      </c>
      <c r="C9" s="121" t="s">
        <v>69</v>
      </c>
    </row>
    <row r="10" spans="2:3" x14ac:dyDescent="0.35">
      <c r="B10" s="163">
        <v>1</v>
      </c>
      <c r="C10" s="17" t="s">
        <v>45</v>
      </c>
    </row>
    <row r="11" spans="2:3" x14ac:dyDescent="0.35">
      <c r="B11" s="163">
        <v>2</v>
      </c>
      <c r="C11" s="17" t="s">
        <v>46</v>
      </c>
    </row>
    <row r="12" spans="2:3" x14ac:dyDescent="0.35">
      <c r="B12" s="163">
        <v>3</v>
      </c>
      <c r="C12" s="17" t="s">
        <v>47</v>
      </c>
    </row>
    <row r="13" spans="2:3" x14ac:dyDescent="0.35">
      <c r="B13" s="163">
        <v>4</v>
      </c>
      <c r="C13" s="17" t="s">
        <v>48</v>
      </c>
    </row>
    <row r="14" spans="2:3" x14ac:dyDescent="0.35">
      <c r="B14" s="163">
        <v>5</v>
      </c>
      <c r="C14" s="17" t="s">
        <v>15</v>
      </c>
    </row>
    <row r="15" spans="2:3" x14ac:dyDescent="0.35">
      <c r="B15" s="163">
        <v>6</v>
      </c>
      <c r="C15" s="17" t="s">
        <v>49</v>
      </c>
    </row>
    <row r="16" spans="2:3" x14ac:dyDescent="0.35">
      <c r="B16" s="163">
        <v>7</v>
      </c>
      <c r="C16" s="17" t="s">
        <v>50</v>
      </c>
    </row>
    <row r="17" spans="2:4" x14ac:dyDescent="0.35">
      <c r="B17" s="163">
        <v>8</v>
      </c>
      <c r="C17" s="17"/>
    </row>
    <row r="18" spans="2:4" x14ac:dyDescent="0.35">
      <c r="B18" s="163">
        <v>9</v>
      </c>
      <c r="C18" s="17"/>
    </row>
    <row r="19" spans="2:4" x14ac:dyDescent="0.35">
      <c r="B19" s="163">
        <v>10</v>
      </c>
      <c r="C19" s="17"/>
    </row>
    <row r="20" spans="2:4" x14ac:dyDescent="0.35">
      <c r="B20" s="163">
        <v>11</v>
      </c>
      <c r="C20" s="17"/>
    </row>
    <row r="21" spans="2:4" x14ac:dyDescent="0.35">
      <c r="B21" s="163">
        <v>12</v>
      </c>
      <c r="C21" s="17"/>
    </row>
    <row r="22" spans="2:4" x14ac:dyDescent="0.35">
      <c r="B22" s="163">
        <v>13</v>
      </c>
      <c r="C22" s="17"/>
    </row>
    <row r="23" spans="2:4" x14ac:dyDescent="0.35">
      <c r="B23" s="163">
        <v>14</v>
      </c>
      <c r="C23" s="17"/>
    </row>
    <row r="24" spans="2:4" x14ac:dyDescent="0.35">
      <c r="B24" s="163">
        <v>15</v>
      </c>
      <c r="C24" s="17"/>
    </row>
    <row r="25" spans="2:4" x14ac:dyDescent="0.35">
      <c r="B25" s="163">
        <v>16</v>
      </c>
      <c r="C25" s="17"/>
    </row>
    <row r="26" spans="2:4" x14ac:dyDescent="0.35">
      <c r="B26" s="163">
        <v>17</v>
      </c>
      <c r="C26" s="17"/>
    </row>
    <row r="27" spans="2:4" x14ac:dyDescent="0.35">
      <c r="B27" s="163">
        <v>18</v>
      </c>
      <c r="C27" s="17"/>
    </row>
    <row r="28" spans="2:4" x14ac:dyDescent="0.35">
      <c r="B28" s="163">
        <v>19</v>
      </c>
      <c r="C28" s="17"/>
    </row>
    <row r="29" spans="2:4" x14ac:dyDescent="0.35">
      <c r="B29" s="164">
        <v>20</v>
      </c>
      <c r="C29" s="136"/>
    </row>
    <row r="31" spans="2:4" x14ac:dyDescent="0.35">
      <c r="D31" s="124"/>
    </row>
    <row r="32" spans="2:4" x14ac:dyDescent="0.35">
      <c r="B32" s="1" t="s">
        <v>70</v>
      </c>
      <c r="C32" s="124" t="s">
        <v>71</v>
      </c>
      <c r="D32" s="124"/>
    </row>
    <row r="34" spans="2:8" x14ac:dyDescent="0.35">
      <c r="B34" s="162" t="s">
        <v>72</v>
      </c>
      <c r="C34" s="121" t="s">
        <v>73</v>
      </c>
      <c r="D34" s="121" t="s">
        <v>74</v>
      </c>
      <c r="E34" s="121" t="s">
        <v>75</v>
      </c>
      <c r="F34" s="4" t="s">
        <v>76</v>
      </c>
      <c r="G34" s="4" t="s">
        <v>77</v>
      </c>
      <c r="H34" s="4" t="s">
        <v>78</v>
      </c>
    </row>
    <row r="35" spans="2:8" x14ac:dyDescent="0.35">
      <c r="B35" s="163">
        <v>1</v>
      </c>
      <c r="C35" s="123" t="s">
        <v>79</v>
      </c>
      <c r="D35" s="229" t="s">
        <v>45</v>
      </c>
      <c r="E35" s="126">
        <v>3000</v>
      </c>
      <c r="F35" s="122">
        <v>1000</v>
      </c>
      <c r="G35" s="127">
        <f>E35/F35</f>
        <v>3</v>
      </c>
      <c r="H35" s="230" t="s">
        <v>80</v>
      </c>
    </row>
    <row r="36" spans="2:8" x14ac:dyDescent="0.35">
      <c r="B36" s="163">
        <v>2</v>
      </c>
      <c r="C36" s="123" t="s">
        <v>81</v>
      </c>
      <c r="D36" s="229" t="s">
        <v>46</v>
      </c>
      <c r="E36" s="126">
        <v>3000</v>
      </c>
      <c r="F36" s="122">
        <v>1000</v>
      </c>
      <c r="G36" s="127">
        <f t="shared" ref="G36:G99" si="0">E36/F36</f>
        <v>3</v>
      </c>
      <c r="H36" s="230" t="s">
        <v>80</v>
      </c>
    </row>
    <row r="37" spans="2:8" x14ac:dyDescent="0.35">
      <c r="B37" s="163">
        <v>3</v>
      </c>
      <c r="C37" s="123" t="s">
        <v>82</v>
      </c>
      <c r="D37" s="229" t="s">
        <v>47</v>
      </c>
      <c r="E37" s="126">
        <v>3000</v>
      </c>
      <c r="F37" s="122">
        <v>1000</v>
      </c>
      <c r="G37" s="127">
        <f t="shared" si="0"/>
        <v>3</v>
      </c>
      <c r="H37" s="230" t="s">
        <v>80</v>
      </c>
    </row>
    <row r="38" spans="2:8" x14ac:dyDescent="0.35">
      <c r="B38" s="163">
        <v>4</v>
      </c>
      <c r="C38" s="123" t="s">
        <v>83</v>
      </c>
      <c r="D38" s="229" t="s">
        <v>48</v>
      </c>
      <c r="E38" s="126">
        <v>3000</v>
      </c>
      <c r="F38" s="122">
        <v>1000</v>
      </c>
      <c r="G38" s="127">
        <f t="shared" si="0"/>
        <v>3</v>
      </c>
      <c r="H38" s="230" t="s">
        <v>80</v>
      </c>
    </row>
    <row r="39" spans="2:8" x14ac:dyDescent="0.35">
      <c r="B39" s="163">
        <v>5</v>
      </c>
      <c r="C39" s="123" t="s">
        <v>84</v>
      </c>
      <c r="D39" s="229" t="s">
        <v>15</v>
      </c>
      <c r="E39" s="126">
        <v>3000</v>
      </c>
      <c r="F39" s="122">
        <v>1000</v>
      </c>
      <c r="G39" s="127">
        <f t="shared" si="0"/>
        <v>3</v>
      </c>
      <c r="H39" s="230" t="s">
        <v>80</v>
      </c>
    </row>
    <row r="40" spans="2:8" x14ac:dyDescent="0.35">
      <c r="B40" s="163">
        <v>6</v>
      </c>
      <c r="C40" s="123" t="s">
        <v>85</v>
      </c>
      <c r="D40" s="229" t="s">
        <v>49</v>
      </c>
      <c r="E40" s="126">
        <v>3000</v>
      </c>
      <c r="F40" s="122">
        <v>1000</v>
      </c>
      <c r="G40" s="127">
        <f t="shared" si="0"/>
        <v>3</v>
      </c>
      <c r="H40" s="230" t="s">
        <v>80</v>
      </c>
    </row>
    <row r="41" spans="2:8" x14ac:dyDescent="0.35">
      <c r="B41" s="163">
        <v>7</v>
      </c>
      <c r="C41" s="123" t="s">
        <v>86</v>
      </c>
      <c r="D41" s="229" t="s">
        <v>50</v>
      </c>
      <c r="E41" s="126">
        <v>3000</v>
      </c>
      <c r="F41" s="122">
        <v>1000</v>
      </c>
      <c r="G41" s="127">
        <f t="shared" si="0"/>
        <v>3</v>
      </c>
      <c r="H41" s="230" t="s">
        <v>80</v>
      </c>
    </row>
    <row r="42" spans="2:8" x14ac:dyDescent="0.35">
      <c r="B42" s="163">
        <v>8</v>
      </c>
      <c r="C42" s="123" t="s">
        <v>87</v>
      </c>
      <c r="D42" s="229"/>
      <c r="E42" s="126"/>
      <c r="F42" s="122"/>
      <c r="G42" s="127" t="e">
        <f t="shared" si="0"/>
        <v>#DIV/0!</v>
      </c>
      <c r="H42" s="230"/>
    </row>
    <row r="43" spans="2:8" x14ac:dyDescent="0.35">
      <c r="B43" s="163">
        <v>9</v>
      </c>
      <c r="C43" s="123" t="s">
        <v>88</v>
      </c>
      <c r="D43" s="229"/>
      <c r="E43" s="126"/>
      <c r="F43" s="122"/>
      <c r="G43" s="127" t="e">
        <f t="shared" si="0"/>
        <v>#DIV/0!</v>
      </c>
      <c r="H43" s="230"/>
    </row>
    <row r="44" spans="2:8" x14ac:dyDescent="0.35">
      <c r="B44" s="163">
        <v>10</v>
      </c>
      <c r="C44" s="123" t="s">
        <v>89</v>
      </c>
      <c r="D44" s="229"/>
      <c r="E44" s="126"/>
      <c r="F44" s="122"/>
      <c r="G44" s="127" t="e">
        <f t="shared" si="0"/>
        <v>#DIV/0!</v>
      </c>
      <c r="H44" s="230"/>
    </row>
    <row r="45" spans="2:8" x14ac:dyDescent="0.35">
      <c r="B45" s="163">
        <v>11</v>
      </c>
      <c r="C45" s="123" t="s">
        <v>90</v>
      </c>
      <c r="D45" s="229"/>
      <c r="E45" s="126"/>
      <c r="F45" s="122"/>
      <c r="G45" s="127" t="e">
        <f t="shared" si="0"/>
        <v>#DIV/0!</v>
      </c>
      <c r="H45" s="230"/>
    </row>
    <row r="46" spans="2:8" x14ac:dyDescent="0.35">
      <c r="B46" s="163">
        <v>12</v>
      </c>
      <c r="C46" s="123" t="s">
        <v>91</v>
      </c>
      <c r="D46" s="229"/>
      <c r="E46" s="126"/>
      <c r="F46" s="122"/>
      <c r="G46" s="127" t="e">
        <f t="shared" si="0"/>
        <v>#DIV/0!</v>
      </c>
      <c r="H46" s="230"/>
    </row>
    <row r="47" spans="2:8" x14ac:dyDescent="0.35">
      <c r="B47" s="163">
        <v>13</v>
      </c>
      <c r="C47" s="123" t="s">
        <v>92</v>
      </c>
      <c r="D47" s="229"/>
      <c r="E47" s="126"/>
      <c r="F47" s="122"/>
      <c r="G47" s="127" t="e">
        <f t="shared" si="0"/>
        <v>#DIV/0!</v>
      </c>
      <c r="H47" s="230"/>
    </row>
    <row r="48" spans="2:8" x14ac:dyDescent="0.35">
      <c r="B48" s="163">
        <v>14</v>
      </c>
      <c r="C48" s="123" t="s">
        <v>93</v>
      </c>
      <c r="D48" s="229"/>
      <c r="E48" s="126"/>
      <c r="F48" s="122"/>
      <c r="G48" s="127" t="e">
        <f t="shared" si="0"/>
        <v>#DIV/0!</v>
      </c>
      <c r="H48" s="230"/>
    </row>
    <row r="49" spans="2:8" x14ac:dyDescent="0.35">
      <c r="B49" s="163">
        <v>15</v>
      </c>
      <c r="C49" s="123" t="s">
        <v>94</v>
      </c>
      <c r="D49" s="229"/>
      <c r="E49" s="126"/>
      <c r="F49" s="122"/>
      <c r="G49" s="127" t="e">
        <f t="shared" si="0"/>
        <v>#DIV/0!</v>
      </c>
      <c r="H49" s="230"/>
    </row>
    <row r="50" spans="2:8" x14ac:dyDescent="0.35">
      <c r="B50" s="163">
        <v>16</v>
      </c>
      <c r="C50" s="123" t="s">
        <v>95</v>
      </c>
      <c r="D50" s="229"/>
      <c r="E50" s="126"/>
      <c r="F50" s="122"/>
      <c r="G50" s="127" t="e">
        <f t="shared" si="0"/>
        <v>#DIV/0!</v>
      </c>
      <c r="H50" s="230"/>
    </row>
    <row r="51" spans="2:8" x14ac:dyDescent="0.35">
      <c r="B51" s="163">
        <v>17</v>
      </c>
      <c r="C51" s="123" t="s">
        <v>96</v>
      </c>
      <c r="D51" s="229"/>
      <c r="E51" s="126"/>
      <c r="F51" s="122"/>
      <c r="G51" s="127" t="e">
        <f t="shared" si="0"/>
        <v>#DIV/0!</v>
      </c>
      <c r="H51" s="230"/>
    </row>
    <row r="52" spans="2:8" x14ac:dyDescent="0.35">
      <c r="B52" s="163">
        <v>18</v>
      </c>
      <c r="C52" s="123" t="s">
        <v>97</v>
      </c>
      <c r="D52" s="229"/>
      <c r="E52" s="126"/>
      <c r="F52" s="122"/>
      <c r="G52" s="127" t="e">
        <f t="shared" si="0"/>
        <v>#DIV/0!</v>
      </c>
      <c r="H52" s="230"/>
    </row>
    <row r="53" spans="2:8" x14ac:dyDescent="0.35">
      <c r="B53" s="163">
        <v>19</v>
      </c>
      <c r="C53" s="123" t="s">
        <v>98</v>
      </c>
      <c r="D53" s="229"/>
      <c r="E53" s="126"/>
      <c r="F53" s="122"/>
      <c r="G53" s="127" t="e">
        <f t="shared" si="0"/>
        <v>#DIV/0!</v>
      </c>
      <c r="H53" s="230"/>
    </row>
    <row r="54" spans="2:8" x14ac:dyDescent="0.35">
      <c r="B54" s="163">
        <v>20</v>
      </c>
      <c r="C54" s="123" t="s">
        <v>99</v>
      </c>
      <c r="D54" s="229"/>
      <c r="E54" s="126"/>
      <c r="F54" s="122"/>
      <c r="G54" s="127" t="e">
        <f t="shared" si="0"/>
        <v>#DIV/0!</v>
      </c>
      <c r="H54" s="230"/>
    </row>
    <row r="55" spans="2:8" x14ac:dyDescent="0.35">
      <c r="B55" s="163">
        <v>21</v>
      </c>
      <c r="C55" s="123" t="s">
        <v>100</v>
      </c>
      <c r="D55" s="229"/>
      <c r="E55" s="126"/>
      <c r="F55" s="122"/>
      <c r="G55" s="127" t="e">
        <f t="shared" si="0"/>
        <v>#DIV/0!</v>
      </c>
      <c r="H55" s="231"/>
    </row>
    <row r="56" spans="2:8" x14ac:dyDescent="0.35">
      <c r="B56" s="163">
        <v>22</v>
      </c>
      <c r="C56" s="123" t="s">
        <v>101</v>
      </c>
      <c r="D56" s="229"/>
      <c r="E56" s="126"/>
      <c r="F56" s="122"/>
      <c r="G56" s="130" t="e">
        <f t="shared" si="0"/>
        <v>#DIV/0!</v>
      </c>
      <c r="H56" s="232"/>
    </row>
    <row r="57" spans="2:8" x14ac:dyDescent="0.35">
      <c r="B57" s="163">
        <v>23</v>
      </c>
      <c r="C57" s="123" t="s">
        <v>102</v>
      </c>
      <c r="D57" s="229"/>
      <c r="E57" s="126"/>
      <c r="F57" s="122"/>
      <c r="G57" s="130" t="e">
        <f t="shared" si="0"/>
        <v>#DIV/0!</v>
      </c>
      <c r="H57" s="232"/>
    </row>
    <row r="58" spans="2:8" x14ac:dyDescent="0.35">
      <c r="B58" s="163">
        <v>24</v>
      </c>
      <c r="C58" s="123" t="s">
        <v>103</v>
      </c>
      <c r="D58" s="229"/>
      <c r="E58" s="126"/>
      <c r="F58" s="122"/>
      <c r="G58" s="127" t="e">
        <f t="shared" si="0"/>
        <v>#DIV/0!</v>
      </c>
      <c r="H58" s="233"/>
    </row>
    <row r="59" spans="2:8" x14ac:dyDescent="0.35">
      <c r="B59" s="163">
        <v>25</v>
      </c>
      <c r="C59" s="123" t="s">
        <v>104</v>
      </c>
      <c r="D59" s="229"/>
      <c r="E59" s="126"/>
      <c r="F59" s="122"/>
      <c r="G59" s="127" t="e">
        <f t="shared" si="0"/>
        <v>#DIV/0!</v>
      </c>
      <c r="H59" s="230"/>
    </row>
    <row r="60" spans="2:8" x14ac:dyDescent="0.35">
      <c r="B60" s="163">
        <v>26</v>
      </c>
      <c r="C60" s="123" t="s">
        <v>105</v>
      </c>
      <c r="D60" s="229"/>
      <c r="E60" s="126"/>
      <c r="F60" s="122"/>
      <c r="G60" s="127" t="e">
        <f t="shared" si="0"/>
        <v>#DIV/0!</v>
      </c>
      <c r="H60" s="230"/>
    </row>
    <row r="61" spans="2:8" x14ac:dyDescent="0.35">
      <c r="B61" s="163">
        <v>27</v>
      </c>
      <c r="C61" s="123" t="s">
        <v>106</v>
      </c>
      <c r="D61" s="229"/>
      <c r="E61" s="126"/>
      <c r="F61" s="122"/>
      <c r="G61" s="127" t="e">
        <f t="shared" si="0"/>
        <v>#DIV/0!</v>
      </c>
      <c r="H61" s="230"/>
    </row>
    <row r="62" spans="2:8" x14ac:dyDescent="0.35">
      <c r="B62" s="163">
        <v>28</v>
      </c>
      <c r="C62" s="123" t="s">
        <v>107</v>
      </c>
      <c r="D62" s="229"/>
      <c r="E62" s="126"/>
      <c r="F62" s="122"/>
      <c r="G62" s="127" t="e">
        <f t="shared" si="0"/>
        <v>#DIV/0!</v>
      </c>
      <c r="H62" s="230"/>
    </row>
    <row r="63" spans="2:8" x14ac:dyDescent="0.35">
      <c r="B63" s="163">
        <v>29</v>
      </c>
      <c r="C63" s="123" t="s">
        <v>108</v>
      </c>
      <c r="D63" s="229"/>
      <c r="E63" s="126"/>
      <c r="F63" s="122"/>
      <c r="G63" s="127" t="e">
        <f t="shared" si="0"/>
        <v>#DIV/0!</v>
      </c>
      <c r="H63" s="230"/>
    </row>
    <row r="64" spans="2:8" x14ac:dyDescent="0.35">
      <c r="B64" s="163">
        <v>30</v>
      </c>
      <c r="C64" s="123" t="s">
        <v>109</v>
      </c>
      <c r="D64" s="229"/>
      <c r="E64" s="126"/>
      <c r="F64" s="122"/>
      <c r="G64" s="127" t="e">
        <f t="shared" si="0"/>
        <v>#DIV/0!</v>
      </c>
      <c r="H64" s="230"/>
    </row>
    <row r="65" spans="2:8" x14ac:dyDescent="0.35">
      <c r="B65" s="163">
        <v>31</v>
      </c>
      <c r="C65" s="123" t="s">
        <v>110</v>
      </c>
      <c r="D65" s="229"/>
      <c r="E65" s="126"/>
      <c r="F65" s="122"/>
      <c r="G65" s="127" t="e">
        <f t="shared" si="0"/>
        <v>#DIV/0!</v>
      </c>
      <c r="H65" s="230"/>
    </row>
    <row r="66" spans="2:8" x14ac:dyDescent="0.35">
      <c r="B66" s="163">
        <v>32</v>
      </c>
      <c r="C66" s="123" t="s">
        <v>111</v>
      </c>
      <c r="D66" s="229"/>
      <c r="E66" s="126"/>
      <c r="F66" s="122"/>
      <c r="G66" s="127" t="e">
        <f t="shared" si="0"/>
        <v>#DIV/0!</v>
      </c>
      <c r="H66" s="230"/>
    </row>
    <row r="67" spans="2:8" x14ac:dyDescent="0.35">
      <c r="B67" s="163">
        <v>33</v>
      </c>
      <c r="C67" s="123" t="s">
        <v>112</v>
      </c>
      <c r="D67" s="229"/>
      <c r="E67" s="126"/>
      <c r="F67" s="122"/>
      <c r="G67" s="127" t="e">
        <f t="shared" si="0"/>
        <v>#DIV/0!</v>
      </c>
      <c r="H67" s="230"/>
    </row>
    <row r="68" spans="2:8" x14ac:dyDescent="0.35">
      <c r="B68" s="163">
        <v>34</v>
      </c>
      <c r="C68" s="123" t="s">
        <v>113</v>
      </c>
      <c r="D68" s="229"/>
      <c r="E68" s="126"/>
      <c r="F68" s="122"/>
      <c r="G68" s="127" t="e">
        <f t="shared" si="0"/>
        <v>#DIV/0!</v>
      </c>
      <c r="H68" s="230"/>
    </row>
    <row r="69" spans="2:8" x14ac:dyDescent="0.35">
      <c r="B69" s="163">
        <v>35</v>
      </c>
      <c r="C69" s="123" t="s">
        <v>114</v>
      </c>
      <c r="D69" s="229"/>
      <c r="E69" s="126"/>
      <c r="F69" s="122"/>
      <c r="G69" s="127" t="e">
        <f t="shared" si="0"/>
        <v>#DIV/0!</v>
      </c>
      <c r="H69" s="230"/>
    </row>
    <row r="70" spans="2:8" x14ac:dyDescent="0.35">
      <c r="B70" s="163">
        <v>36</v>
      </c>
      <c r="C70" s="123" t="s">
        <v>115</v>
      </c>
      <c r="D70" s="229"/>
      <c r="E70" s="126"/>
      <c r="F70" s="122"/>
      <c r="G70" s="127" t="e">
        <f t="shared" si="0"/>
        <v>#DIV/0!</v>
      </c>
      <c r="H70" s="230"/>
    </row>
    <row r="71" spans="2:8" x14ac:dyDescent="0.35">
      <c r="B71" s="163">
        <v>37</v>
      </c>
      <c r="C71" s="123" t="s">
        <v>116</v>
      </c>
      <c r="D71" s="229"/>
      <c r="E71" s="126"/>
      <c r="F71" s="122"/>
      <c r="G71" s="127" t="e">
        <f t="shared" si="0"/>
        <v>#DIV/0!</v>
      </c>
      <c r="H71" s="230"/>
    </row>
    <row r="72" spans="2:8" x14ac:dyDescent="0.35">
      <c r="B72" s="163">
        <v>38</v>
      </c>
      <c r="C72" s="123" t="s">
        <v>117</v>
      </c>
      <c r="D72" s="229"/>
      <c r="E72" s="126"/>
      <c r="F72" s="122"/>
      <c r="G72" s="127" t="e">
        <f t="shared" si="0"/>
        <v>#DIV/0!</v>
      </c>
      <c r="H72" s="230"/>
    </row>
    <row r="73" spans="2:8" x14ac:dyDescent="0.35">
      <c r="B73" s="163">
        <v>39</v>
      </c>
      <c r="C73" s="123" t="s">
        <v>118</v>
      </c>
      <c r="D73" s="229"/>
      <c r="E73" s="126"/>
      <c r="F73" s="122"/>
      <c r="G73" s="127" t="e">
        <f t="shared" si="0"/>
        <v>#DIV/0!</v>
      </c>
      <c r="H73" s="230"/>
    </row>
    <row r="74" spans="2:8" x14ac:dyDescent="0.35">
      <c r="B74" s="163">
        <v>40</v>
      </c>
      <c r="C74" s="123" t="s">
        <v>119</v>
      </c>
      <c r="D74" s="229"/>
      <c r="E74" s="126"/>
      <c r="F74" s="122"/>
      <c r="G74" s="127" t="e">
        <f t="shared" si="0"/>
        <v>#DIV/0!</v>
      </c>
      <c r="H74" s="230"/>
    </row>
    <row r="75" spans="2:8" x14ac:dyDescent="0.35">
      <c r="B75" s="163">
        <v>41</v>
      </c>
      <c r="C75" s="123" t="s">
        <v>120</v>
      </c>
      <c r="D75" s="229"/>
      <c r="E75" s="126"/>
      <c r="F75" s="122"/>
      <c r="G75" s="127" t="e">
        <f t="shared" si="0"/>
        <v>#DIV/0!</v>
      </c>
      <c r="H75" s="230"/>
    </row>
    <row r="76" spans="2:8" x14ac:dyDescent="0.35">
      <c r="B76" s="163">
        <v>42</v>
      </c>
      <c r="C76" s="123" t="s">
        <v>121</v>
      </c>
      <c r="D76" s="229"/>
      <c r="E76" s="126"/>
      <c r="F76" s="122"/>
      <c r="G76" s="127" t="e">
        <f t="shared" si="0"/>
        <v>#DIV/0!</v>
      </c>
      <c r="H76" s="230"/>
    </row>
    <row r="77" spans="2:8" x14ac:dyDescent="0.35">
      <c r="B77" s="163">
        <v>43</v>
      </c>
      <c r="C77" s="123" t="s">
        <v>122</v>
      </c>
      <c r="D77" s="229"/>
      <c r="E77" s="126"/>
      <c r="F77" s="122"/>
      <c r="G77" s="127" t="e">
        <f t="shared" si="0"/>
        <v>#DIV/0!</v>
      </c>
      <c r="H77" s="230"/>
    </row>
    <row r="78" spans="2:8" x14ac:dyDescent="0.35">
      <c r="B78" s="163">
        <v>44</v>
      </c>
      <c r="C78" s="123" t="s">
        <v>123</v>
      </c>
      <c r="D78" s="229"/>
      <c r="E78" s="126"/>
      <c r="F78" s="122"/>
      <c r="G78" s="127" t="e">
        <f t="shared" si="0"/>
        <v>#DIV/0!</v>
      </c>
      <c r="H78" s="230"/>
    </row>
    <row r="79" spans="2:8" x14ac:dyDescent="0.35">
      <c r="B79" s="163">
        <v>45</v>
      </c>
      <c r="C79" s="123" t="s">
        <v>124</v>
      </c>
      <c r="D79" s="229"/>
      <c r="E79" s="126"/>
      <c r="F79" s="122"/>
      <c r="G79" s="127" t="e">
        <f t="shared" si="0"/>
        <v>#DIV/0!</v>
      </c>
      <c r="H79" s="230"/>
    </row>
    <row r="80" spans="2:8" x14ac:dyDescent="0.35">
      <c r="B80" s="163">
        <v>46</v>
      </c>
      <c r="C80" s="123" t="s">
        <v>125</v>
      </c>
      <c r="D80" s="229"/>
      <c r="E80" s="126"/>
      <c r="F80" s="122"/>
      <c r="G80" s="127" t="e">
        <f t="shared" si="0"/>
        <v>#DIV/0!</v>
      </c>
      <c r="H80" s="230"/>
    </row>
    <row r="81" spans="2:8" x14ac:dyDescent="0.35">
      <c r="B81" s="163">
        <v>47</v>
      </c>
      <c r="C81" s="123" t="s">
        <v>126</v>
      </c>
      <c r="D81" s="229"/>
      <c r="E81" s="126"/>
      <c r="F81" s="122"/>
      <c r="G81" s="127" t="e">
        <f t="shared" si="0"/>
        <v>#DIV/0!</v>
      </c>
      <c r="H81" s="230"/>
    </row>
    <row r="82" spans="2:8" x14ac:dyDescent="0.35">
      <c r="B82" s="163">
        <v>48</v>
      </c>
      <c r="C82" s="123" t="s">
        <v>127</v>
      </c>
      <c r="D82" s="229"/>
      <c r="E82" s="126"/>
      <c r="F82" s="122"/>
      <c r="G82" s="127" t="e">
        <f t="shared" si="0"/>
        <v>#DIV/0!</v>
      </c>
      <c r="H82" s="230"/>
    </row>
    <row r="83" spans="2:8" x14ac:dyDescent="0.35">
      <c r="B83" s="163">
        <v>49</v>
      </c>
      <c r="C83" s="123" t="s">
        <v>128</v>
      </c>
      <c r="D83" s="229"/>
      <c r="E83" s="126"/>
      <c r="F83" s="122"/>
      <c r="G83" s="127" t="e">
        <f t="shared" si="0"/>
        <v>#DIV/0!</v>
      </c>
      <c r="H83" s="230"/>
    </row>
    <row r="84" spans="2:8" x14ac:dyDescent="0.35">
      <c r="B84" s="163">
        <v>50</v>
      </c>
      <c r="C84" s="123" t="s">
        <v>129</v>
      </c>
      <c r="D84" s="229"/>
      <c r="E84" s="126"/>
      <c r="F84" s="122"/>
      <c r="G84" s="127" t="e">
        <f t="shared" si="0"/>
        <v>#DIV/0!</v>
      </c>
      <c r="H84" s="230"/>
    </row>
    <row r="85" spans="2:8" x14ac:dyDescent="0.35">
      <c r="B85" s="163">
        <v>51</v>
      </c>
      <c r="C85" s="123" t="s">
        <v>130</v>
      </c>
      <c r="D85" s="229"/>
      <c r="E85" s="126"/>
      <c r="F85" s="122"/>
      <c r="G85" s="127" t="e">
        <f t="shared" si="0"/>
        <v>#DIV/0!</v>
      </c>
      <c r="H85" s="230"/>
    </row>
    <row r="86" spans="2:8" x14ac:dyDescent="0.35">
      <c r="B86" s="163">
        <v>52</v>
      </c>
      <c r="C86" s="123" t="s">
        <v>131</v>
      </c>
      <c r="D86" s="229"/>
      <c r="E86" s="126"/>
      <c r="F86" s="122"/>
      <c r="G86" s="127" t="e">
        <f t="shared" si="0"/>
        <v>#DIV/0!</v>
      </c>
      <c r="H86" s="230"/>
    </row>
    <row r="87" spans="2:8" x14ac:dyDescent="0.35">
      <c r="B87" s="163">
        <v>53</v>
      </c>
      <c r="C87" s="123" t="s">
        <v>132</v>
      </c>
      <c r="D87" s="229"/>
      <c r="E87" s="126"/>
      <c r="F87" s="122"/>
      <c r="G87" s="127" t="e">
        <f t="shared" si="0"/>
        <v>#DIV/0!</v>
      </c>
      <c r="H87" s="230"/>
    </row>
    <row r="88" spans="2:8" x14ac:dyDescent="0.35">
      <c r="B88" s="163">
        <v>54</v>
      </c>
      <c r="C88" s="123" t="s">
        <v>133</v>
      </c>
      <c r="D88" s="229"/>
      <c r="E88" s="126"/>
      <c r="F88" s="122"/>
      <c r="G88" s="127" t="e">
        <f t="shared" si="0"/>
        <v>#DIV/0!</v>
      </c>
      <c r="H88" s="230"/>
    </row>
    <row r="89" spans="2:8" x14ac:dyDescent="0.35">
      <c r="B89" s="163">
        <v>55</v>
      </c>
      <c r="C89" s="123" t="s">
        <v>134</v>
      </c>
      <c r="D89" s="229"/>
      <c r="E89" s="126"/>
      <c r="F89" s="122"/>
      <c r="G89" s="127" t="e">
        <f t="shared" si="0"/>
        <v>#DIV/0!</v>
      </c>
      <c r="H89" s="230"/>
    </row>
    <row r="90" spans="2:8" x14ac:dyDescent="0.35">
      <c r="B90" s="163">
        <v>56</v>
      </c>
      <c r="C90" s="123" t="s">
        <v>135</v>
      </c>
      <c r="D90" s="229"/>
      <c r="E90" s="126"/>
      <c r="F90" s="122"/>
      <c r="G90" s="127" t="e">
        <f t="shared" si="0"/>
        <v>#DIV/0!</v>
      </c>
      <c r="H90" s="230"/>
    </row>
    <row r="91" spans="2:8" x14ac:dyDescent="0.35">
      <c r="B91" s="163">
        <v>57</v>
      </c>
      <c r="C91" s="123" t="s">
        <v>136</v>
      </c>
      <c r="D91" s="229"/>
      <c r="E91" s="126"/>
      <c r="F91" s="122"/>
      <c r="G91" s="127" t="e">
        <f t="shared" si="0"/>
        <v>#DIV/0!</v>
      </c>
      <c r="H91" s="230"/>
    </row>
    <row r="92" spans="2:8" x14ac:dyDescent="0.35">
      <c r="B92" s="163">
        <v>58</v>
      </c>
      <c r="C92" s="123" t="s">
        <v>137</v>
      </c>
      <c r="D92" s="229"/>
      <c r="E92" s="126"/>
      <c r="F92" s="122"/>
      <c r="G92" s="127" t="e">
        <f t="shared" si="0"/>
        <v>#DIV/0!</v>
      </c>
      <c r="H92" s="230"/>
    </row>
    <row r="93" spans="2:8" x14ac:dyDescent="0.35">
      <c r="B93" s="163">
        <v>59</v>
      </c>
      <c r="C93" s="123" t="s">
        <v>138</v>
      </c>
      <c r="D93" s="229"/>
      <c r="E93" s="126"/>
      <c r="F93" s="122"/>
      <c r="G93" s="127" t="e">
        <f t="shared" si="0"/>
        <v>#DIV/0!</v>
      </c>
      <c r="H93" s="230"/>
    </row>
    <row r="94" spans="2:8" x14ac:dyDescent="0.35">
      <c r="B94" s="163">
        <v>60</v>
      </c>
      <c r="C94" s="123" t="s">
        <v>139</v>
      </c>
      <c r="D94" s="229"/>
      <c r="E94" s="126"/>
      <c r="F94" s="122"/>
      <c r="G94" s="127" t="e">
        <f t="shared" si="0"/>
        <v>#DIV/0!</v>
      </c>
      <c r="H94" s="230"/>
    </row>
    <row r="95" spans="2:8" x14ac:dyDescent="0.35">
      <c r="B95" s="163">
        <v>61</v>
      </c>
      <c r="C95" s="123" t="s">
        <v>140</v>
      </c>
      <c r="D95" s="229"/>
      <c r="E95" s="126"/>
      <c r="F95" s="122"/>
      <c r="G95" s="127" t="e">
        <f t="shared" si="0"/>
        <v>#DIV/0!</v>
      </c>
      <c r="H95" s="230"/>
    </row>
    <row r="96" spans="2:8" x14ac:dyDescent="0.35">
      <c r="B96" s="163">
        <v>62</v>
      </c>
      <c r="C96" s="123" t="s">
        <v>141</v>
      </c>
      <c r="D96" s="229"/>
      <c r="E96" s="126"/>
      <c r="F96" s="122"/>
      <c r="G96" s="127" t="e">
        <f t="shared" si="0"/>
        <v>#DIV/0!</v>
      </c>
      <c r="H96" s="230"/>
    </row>
    <row r="97" spans="2:8" x14ac:dyDescent="0.35">
      <c r="B97" s="163">
        <v>63</v>
      </c>
      <c r="C97" s="123" t="s">
        <v>142</v>
      </c>
      <c r="D97" s="229"/>
      <c r="E97" s="126"/>
      <c r="F97" s="122"/>
      <c r="G97" s="127" t="e">
        <f t="shared" si="0"/>
        <v>#DIV/0!</v>
      </c>
      <c r="H97" s="230"/>
    </row>
    <row r="98" spans="2:8" x14ac:dyDescent="0.35">
      <c r="B98" s="163">
        <v>64</v>
      </c>
      <c r="C98" s="123" t="s">
        <v>143</v>
      </c>
      <c r="D98" s="229"/>
      <c r="E98" s="126"/>
      <c r="F98" s="122"/>
      <c r="G98" s="127" t="e">
        <f t="shared" si="0"/>
        <v>#DIV/0!</v>
      </c>
      <c r="H98" s="230"/>
    </row>
    <row r="99" spans="2:8" x14ac:dyDescent="0.35">
      <c r="B99" s="163">
        <v>65</v>
      </c>
      <c r="C99" s="123" t="s">
        <v>144</v>
      </c>
      <c r="D99" s="229"/>
      <c r="E99" s="126"/>
      <c r="F99" s="122"/>
      <c r="G99" s="127" t="e">
        <f t="shared" si="0"/>
        <v>#DIV/0!</v>
      </c>
      <c r="H99" s="230"/>
    </row>
    <row r="100" spans="2:8" x14ac:dyDescent="0.35">
      <c r="B100" s="163">
        <v>66</v>
      </c>
      <c r="C100" s="123" t="s">
        <v>145</v>
      </c>
      <c r="D100" s="229"/>
      <c r="E100" s="126"/>
      <c r="F100" s="122"/>
      <c r="G100" s="127" t="e">
        <f t="shared" ref="G100:G163" si="1">E100/F100</f>
        <v>#DIV/0!</v>
      </c>
      <c r="H100" s="230"/>
    </row>
    <row r="101" spans="2:8" x14ac:dyDescent="0.35">
      <c r="B101" s="163">
        <v>67</v>
      </c>
      <c r="C101" s="123" t="s">
        <v>146</v>
      </c>
      <c r="D101" s="229"/>
      <c r="E101" s="126"/>
      <c r="F101" s="122"/>
      <c r="G101" s="127" t="e">
        <f t="shared" si="1"/>
        <v>#DIV/0!</v>
      </c>
      <c r="H101" s="230"/>
    </row>
    <row r="102" spans="2:8" x14ac:dyDescent="0.35">
      <c r="B102" s="163">
        <v>68</v>
      </c>
      <c r="C102" s="123" t="s">
        <v>147</v>
      </c>
      <c r="D102" s="229"/>
      <c r="E102" s="126"/>
      <c r="F102" s="122"/>
      <c r="G102" s="127" t="e">
        <f t="shared" si="1"/>
        <v>#DIV/0!</v>
      </c>
      <c r="H102" s="230"/>
    </row>
    <row r="103" spans="2:8" x14ac:dyDescent="0.35">
      <c r="B103" s="163">
        <v>69</v>
      </c>
      <c r="C103" s="123" t="s">
        <v>148</v>
      </c>
      <c r="D103" s="229"/>
      <c r="E103" s="126"/>
      <c r="F103" s="122"/>
      <c r="G103" s="127" t="e">
        <f t="shared" si="1"/>
        <v>#DIV/0!</v>
      </c>
      <c r="H103" s="230"/>
    </row>
    <row r="104" spans="2:8" x14ac:dyDescent="0.35">
      <c r="B104" s="163">
        <v>70</v>
      </c>
      <c r="C104" s="123" t="s">
        <v>149</v>
      </c>
      <c r="D104" s="229"/>
      <c r="E104" s="126"/>
      <c r="F104" s="122"/>
      <c r="G104" s="127" t="e">
        <f t="shared" si="1"/>
        <v>#DIV/0!</v>
      </c>
      <c r="H104" s="230"/>
    </row>
    <row r="105" spans="2:8" x14ac:dyDescent="0.35">
      <c r="B105" s="163">
        <v>71</v>
      </c>
      <c r="C105" s="123" t="s">
        <v>150</v>
      </c>
      <c r="D105" s="229"/>
      <c r="E105" s="126"/>
      <c r="F105" s="122"/>
      <c r="G105" s="127" t="e">
        <f t="shared" si="1"/>
        <v>#DIV/0!</v>
      </c>
      <c r="H105" s="230"/>
    </row>
    <row r="106" spans="2:8" x14ac:dyDescent="0.35">
      <c r="B106" s="163">
        <v>72</v>
      </c>
      <c r="C106" s="123" t="s">
        <v>151</v>
      </c>
      <c r="D106" s="229"/>
      <c r="E106" s="126"/>
      <c r="F106" s="122"/>
      <c r="G106" s="127" t="e">
        <f t="shared" si="1"/>
        <v>#DIV/0!</v>
      </c>
      <c r="H106" s="230"/>
    </row>
    <row r="107" spans="2:8" x14ac:dyDescent="0.35">
      <c r="B107" s="163">
        <v>73</v>
      </c>
      <c r="C107" s="123" t="s">
        <v>152</v>
      </c>
      <c r="D107" s="229"/>
      <c r="E107" s="126"/>
      <c r="F107" s="122"/>
      <c r="G107" s="127" t="e">
        <f t="shared" si="1"/>
        <v>#DIV/0!</v>
      </c>
      <c r="H107" s="230"/>
    </row>
    <row r="108" spans="2:8" x14ac:dyDescent="0.35">
      <c r="B108" s="163">
        <v>74</v>
      </c>
      <c r="C108" s="123" t="s">
        <v>153</v>
      </c>
      <c r="D108" s="229"/>
      <c r="E108" s="126"/>
      <c r="F108" s="122"/>
      <c r="G108" s="127" t="e">
        <f t="shared" si="1"/>
        <v>#DIV/0!</v>
      </c>
      <c r="H108" s="230"/>
    </row>
    <row r="109" spans="2:8" x14ac:dyDescent="0.35">
      <c r="B109" s="163">
        <v>75</v>
      </c>
      <c r="C109" s="123" t="s">
        <v>154</v>
      </c>
      <c r="D109" s="229"/>
      <c r="E109" s="126"/>
      <c r="F109" s="122"/>
      <c r="G109" s="127" t="e">
        <f t="shared" si="1"/>
        <v>#DIV/0!</v>
      </c>
      <c r="H109" s="230"/>
    </row>
    <row r="110" spans="2:8" x14ac:dyDescent="0.35">
      <c r="B110" s="163">
        <v>76</v>
      </c>
      <c r="C110" s="123" t="s">
        <v>155</v>
      </c>
      <c r="D110" s="229"/>
      <c r="E110" s="126"/>
      <c r="F110" s="122"/>
      <c r="G110" s="127" t="e">
        <f t="shared" si="1"/>
        <v>#DIV/0!</v>
      </c>
      <c r="H110" s="230"/>
    </row>
    <row r="111" spans="2:8" x14ac:dyDescent="0.35">
      <c r="B111" s="163">
        <v>77</v>
      </c>
      <c r="C111" s="123" t="s">
        <v>156</v>
      </c>
      <c r="D111" s="229"/>
      <c r="E111" s="126"/>
      <c r="F111" s="122"/>
      <c r="G111" s="127" t="e">
        <f t="shared" si="1"/>
        <v>#DIV/0!</v>
      </c>
      <c r="H111" s="230"/>
    </row>
    <row r="112" spans="2:8" x14ac:dyDescent="0.35">
      <c r="B112" s="163">
        <v>78</v>
      </c>
      <c r="C112" s="123" t="s">
        <v>157</v>
      </c>
      <c r="D112" s="229"/>
      <c r="E112" s="126"/>
      <c r="F112" s="122"/>
      <c r="G112" s="127" t="e">
        <f t="shared" si="1"/>
        <v>#DIV/0!</v>
      </c>
      <c r="H112" s="230"/>
    </row>
    <row r="113" spans="2:8" x14ac:dyDescent="0.35">
      <c r="B113" s="163">
        <v>79</v>
      </c>
      <c r="C113" s="123" t="s">
        <v>158</v>
      </c>
      <c r="D113" s="229"/>
      <c r="E113" s="126"/>
      <c r="F113" s="122"/>
      <c r="G113" s="127" t="e">
        <f t="shared" si="1"/>
        <v>#DIV/0!</v>
      </c>
      <c r="H113" s="230"/>
    </row>
    <row r="114" spans="2:8" x14ac:dyDescent="0.35">
      <c r="B114" s="163">
        <v>80</v>
      </c>
      <c r="C114" s="123" t="s">
        <v>159</v>
      </c>
      <c r="D114" s="229"/>
      <c r="E114" s="126"/>
      <c r="F114" s="122"/>
      <c r="G114" s="127" t="e">
        <f t="shared" si="1"/>
        <v>#DIV/0!</v>
      </c>
      <c r="H114" s="230"/>
    </row>
    <row r="115" spans="2:8" x14ac:dyDescent="0.35">
      <c r="B115" s="163">
        <v>81</v>
      </c>
      <c r="C115" s="123" t="s">
        <v>160</v>
      </c>
      <c r="D115" s="229"/>
      <c r="E115" s="126"/>
      <c r="F115" s="122"/>
      <c r="G115" s="127" t="e">
        <f t="shared" si="1"/>
        <v>#DIV/0!</v>
      </c>
      <c r="H115" s="230"/>
    </row>
    <row r="116" spans="2:8" x14ac:dyDescent="0.35">
      <c r="B116" s="163">
        <v>82</v>
      </c>
      <c r="C116" s="123" t="s">
        <v>161</v>
      </c>
      <c r="D116" s="229"/>
      <c r="E116" s="126"/>
      <c r="F116" s="122"/>
      <c r="G116" s="127" t="e">
        <f t="shared" si="1"/>
        <v>#DIV/0!</v>
      </c>
      <c r="H116" s="230"/>
    </row>
    <row r="117" spans="2:8" x14ac:dyDescent="0.35">
      <c r="B117" s="163">
        <v>83</v>
      </c>
      <c r="C117" s="123" t="s">
        <v>162</v>
      </c>
      <c r="D117" s="229"/>
      <c r="E117" s="126"/>
      <c r="F117" s="122"/>
      <c r="G117" s="127" t="e">
        <f t="shared" si="1"/>
        <v>#DIV/0!</v>
      </c>
      <c r="H117" s="230"/>
    </row>
    <row r="118" spans="2:8" x14ac:dyDescent="0.35">
      <c r="B118" s="163">
        <v>84</v>
      </c>
      <c r="C118" s="123" t="s">
        <v>163</v>
      </c>
      <c r="D118" s="229"/>
      <c r="E118" s="126"/>
      <c r="F118" s="122"/>
      <c r="G118" s="127" t="e">
        <f t="shared" si="1"/>
        <v>#DIV/0!</v>
      </c>
      <c r="H118" s="230"/>
    </row>
    <row r="119" spans="2:8" x14ac:dyDescent="0.35">
      <c r="B119" s="163">
        <v>85</v>
      </c>
      <c r="C119" s="123" t="s">
        <v>164</v>
      </c>
      <c r="D119" s="229"/>
      <c r="E119" s="126"/>
      <c r="F119" s="122"/>
      <c r="G119" s="127" t="e">
        <f t="shared" si="1"/>
        <v>#DIV/0!</v>
      </c>
      <c r="H119" s="230"/>
    </row>
    <row r="120" spans="2:8" x14ac:dyDescent="0.35">
      <c r="B120" s="163">
        <v>86</v>
      </c>
      <c r="C120" s="123" t="s">
        <v>165</v>
      </c>
      <c r="D120" s="229"/>
      <c r="E120" s="126"/>
      <c r="F120" s="122"/>
      <c r="G120" s="127" t="e">
        <f t="shared" si="1"/>
        <v>#DIV/0!</v>
      </c>
      <c r="H120" s="230"/>
    </row>
    <row r="121" spans="2:8" x14ac:dyDescent="0.35">
      <c r="B121" s="163">
        <v>87</v>
      </c>
      <c r="C121" s="123" t="s">
        <v>166</v>
      </c>
      <c r="D121" s="229"/>
      <c r="E121" s="126"/>
      <c r="F121" s="122"/>
      <c r="G121" s="127" t="e">
        <f t="shared" si="1"/>
        <v>#DIV/0!</v>
      </c>
      <c r="H121" s="230"/>
    </row>
    <row r="122" spans="2:8" x14ac:dyDescent="0.35">
      <c r="B122" s="163">
        <v>88</v>
      </c>
      <c r="C122" s="123" t="s">
        <v>167</v>
      </c>
      <c r="D122" s="229"/>
      <c r="E122" s="126"/>
      <c r="F122" s="122"/>
      <c r="G122" s="127" t="e">
        <f t="shared" si="1"/>
        <v>#DIV/0!</v>
      </c>
      <c r="H122" s="230"/>
    </row>
    <row r="123" spans="2:8" x14ac:dyDescent="0.35">
      <c r="B123" s="163">
        <v>89</v>
      </c>
      <c r="C123" s="123" t="s">
        <v>168</v>
      </c>
      <c r="D123" s="229"/>
      <c r="E123" s="126"/>
      <c r="F123" s="122"/>
      <c r="G123" s="127" t="e">
        <f t="shared" si="1"/>
        <v>#DIV/0!</v>
      </c>
      <c r="H123" s="230"/>
    </row>
    <row r="124" spans="2:8" x14ac:dyDescent="0.35">
      <c r="B124" s="163">
        <v>90</v>
      </c>
      <c r="C124" s="123" t="s">
        <v>169</v>
      </c>
      <c r="D124" s="229"/>
      <c r="E124" s="126"/>
      <c r="F124" s="122"/>
      <c r="G124" s="127" t="e">
        <f t="shared" si="1"/>
        <v>#DIV/0!</v>
      </c>
      <c r="H124" s="230"/>
    </row>
    <row r="125" spans="2:8" x14ac:dyDescent="0.35">
      <c r="B125" s="163">
        <v>91</v>
      </c>
      <c r="C125" s="123" t="s">
        <v>170</v>
      </c>
      <c r="D125" s="229"/>
      <c r="E125" s="126"/>
      <c r="F125" s="122"/>
      <c r="G125" s="127" t="e">
        <f t="shared" si="1"/>
        <v>#DIV/0!</v>
      </c>
      <c r="H125" s="230"/>
    </row>
    <row r="126" spans="2:8" x14ac:dyDescent="0.35">
      <c r="B126" s="163">
        <v>92</v>
      </c>
      <c r="C126" s="123" t="s">
        <v>171</v>
      </c>
      <c r="D126" s="229"/>
      <c r="E126" s="126"/>
      <c r="F126" s="122"/>
      <c r="G126" s="127" t="e">
        <f t="shared" si="1"/>
        <v>#DIV/0!</v>
      </c>
      <c r="H126" s="230"/>
    </row>
    <row r="127" spans="2:8" x14ac:dyDescent="0.35">
      <c r="B127" s="163">
        <v>93</v>
      </c>
      <c r="C127" s="123" t="s">
        <v>172</v>
      </c>
      <c r="D127" s="229"/>
      <c r="E127" s="126"/>
      <c r="F127" s="122"/>
      <c r="G127" s="127" t="e">
        <f t="shared" si="1"/>
        <v>#DIV/0!</v>
      </c>
      <c r="H127" s="230"/>
    </row>
    <row r="128" spans="2:8" x14ac:dyDescent="0.35">
      <c r="B128" s="163">
        <v>94</v>
      </c>
      <c r="C128" s="123" t="s">
        <v>173</v>
      </c>
      <c r="D128" s="229"/>
      <c r="E128" s="126"/>
      <c r="F128" s="122"/>
      <c r="G128" s="127" t="e">
        <f t="shared" si="1"/>
        <v>#DIV/0!</v>
      </c>
      <c r="H128" s="230"/>
    </row>
    <row r="129" spans="2:8" x14ac:dyDescent="0.35">
      <c r="B129" s="163">
        <v>95</v>
      </c>
      <c r="C129" s="123" t="s">
        <v>174</v>
      </c>
      <c r="D129" s="229"/>
      <c r="E129" s="126"/>
      <c r="F129" s="122"/>
      <c r="G129" s="127" t="e">
        <f t="shared" si="1"/>
        <v>#DIV/0!</v>
      </c>
      <c r="H129" s="230"/>
    </row>
    <row r="130" spans="2:8" x14ac:dyDescent="0.35">
      <c r="B130" s="163">
        <v>96</v>
      </c>
      <c r="C130" s="123" t="s">
        <v>175</v>
      </c>
      <c r="D130" s="229"/>
      <c r="E130" s="126"/>
      <c r="F130" s="122"/>
      <c r="G130" s="127" t="e">
        <f t="shared" si="1"/>
        <v>#DIV/0!</v>
      </c>
      <c r="H130" s="230"/>
    </row>
    <row r="131" spans="2:8" x14ac:dyDescent="0.35">
      <c r="B131" s="163">
        <v>97</v>
      </c>
      <c r="C131" s="123" t="s">
        <v>176</v>
      </c>
      <c r="D131" s="229"/>
      <c r="E131" s="126"/>
      <c r="F131" s="122"/>
      <c r="G131" s="127" t="e">
        <f t="shared" si="1"/>
        <v>#DIV/0!</v>
      </c>
      <c r="H131" s="230"/>
    </row>
    <row r="132" spans="2:8" x14ac:dyDescent="0.35">
      <c r="B132" s="163">
        <v>98</v>
      </c>
      <c r="C132" s="123" t="s">
        <v>177</v>
      </c>
      <c r="D132" s="229"/>
      <c r="E132" s="126"/>
      <c r="F132" s="122"/>
      <c r="G132" s="127" t="e">
        <f t="shared" si="1"/>
        <v>#DIV/0!</v>
      </c>
      <c r="H132" s="230"/>
    </row>
    <row r="133" spans="2:8" x14ac:dyDescent="0.35">
      <c r="B133" s="163">
        <v>99</v>
      </c>
      <c r="C133" s="123" t="s">
        <v>178</v>
      </c>
      <c r="D133" s="229"/>
      <c r="E133" s="126"/>
      <c r="F133" s="122"/>
      <c r="G133" s="127" t="e">
        <f t="shared" si="1"/>
        <v>#DIV/0!</v>
      </c>
      <c r="H133" s="230"/>
    </row>
    <row r="134" spans="2:8" x14ac:dyDescent="0.35">
      <c r="B134" s="163">
        <v>100</v>
      </c>
      <c r="C134" s="123" t="s">
        <v>179</v>
      </c>
      <c r="D134" s="229"/>
      <c r="E134" s="126"/>
      <c r="F134" s="122"/>
      <c r="G134" s="127" t="e">
        <f t="shared" si="1"/>
        <v>#DIV/0!</v>
      </c>
      <c r="H134" s="230"/>
    </row>
    <row r="135" spans="2:8" x14ac:dyDescent="0.35">
      <c r="B135" s="163">
        <v>101</v>
      </c>
      <c r="C135" s="123" t="s">
        <v>180</v>
      </c>
      <c r="D135" s="229"/>
      <c r="E135" s="126"/>
      <c r="F135" s="122"/>
      <c r="G135" s="127" t="e">
        <f t="shared" si="1"/>
        <v>#DIV/0!</v>
      </c>
      <c r="H135" s="230"/>
    </row>
    <row r="136" spans="2:8" x14ac:dyDescent="0.35">
      <c r="B136" s="163">
        <v>102</v>
      </c>
      <c r="C136" s="123" t="s">
        <v>181</v>
      </c>
      <c r="D136" s="229"/>
      <c r="E136" s="126"/>
      <c r="F136" s="122"/>
      <c r="G136" s="127" t="e">
        <f t="shared" si="1"/>
        <v>#DIV/0!</v>
      </c>
      <c r="H136" s="230"/>
    </row>
    <row r="137" spans="2:8" x14ac:dyDescent="0.35">
      <c r="B137" s="163">
        <v>103</v>
      </c>
      <c r="C137" s="123" t="s">
        <v>182</v>
      </c>
      <c r="D137" s="229"/>
      <c r="E137" s="126"/>
      <c r="F137" s="122"/>
      <c r="G137" s="127" t="e">
        <f t="shared" si="1"/>
        <v>#DIV/0!</v>
      </c>
      <c r="H137" s="230"/>
    </row>
    <row r="138" spans="2:8" x14ac:dyDescent="0.35">
      <c r="B138" s="163">
        <v>104</v>
      </c>
      <c r="C138" s="123" t="s">
        <v>183</v>
      </c>
      <c r="D138" s="229"/>
      <c r="E138" s="126"/>
      <c r="F138" s="122"/>
      <c r="G138" s="127" t="e">
        <f t="shared" si="1"/>
        <v>#DIV/0!</v>
      </c>
      <c r="H138" s="230"/>
    </row>
    <row r="139" spans="2:8" x14ac:dyDescent="0.35">
      <c r="B139" s="163">
        <v>105</v>
      </c>
      <c r="C139" s="123" t="s">
        <v>184</v>
      </c>
      <c r="D139" s="229"/>
      <c r="E139" s="126"/>
      <c r="F139" s="122"/>
      <c r="G139" s="127" t="e">
        <f t="shared" si="1"/>
        <v>#DIV/0!</v>
      </c>
      <c r="H139" s="230"/>
    </row>
    <row r="140" spans="2:8" x14ac:dyDescent="0.35">
      <c r="B140" s="163">
        <v>106</v>
      </c>
      <c r="C140" s="123" t="s">
        <v>185</v>
      </c>
      <c r="D140" s="229"/>
      <c r="E140" s="126"/>
      <c r="F140" s="122"/>
      <c r="G140" s="127" t="e">
        <f t="shared" si="1"/>
        <v>#DIV/0!</v>
      </c>
      <c r="H140" s="230"/>
    </row>
    <row r="141" spans="2:8" x14ac:dyDescent="0.35">
      <c r="B141" s="163">
        <v>107</v>
      </c>
      <c r="C141" s="123" t="s">
        <v>186</v>
      </c>
      <c r="D141" s="229"/>
      <c r="E141" s="126"/>
      <c r="F141" s="122"/>
      <c r="G141" s="127" t="e">
        <f t="shared" si="1"/>
        <v>#DIV/0!</v>
      </c>
      <c r="H141" s="230"/>
    </row>
    <row r="142" spans="2:8" x14ac:dyDescent="0.35">
      <c r="B142" s="163">
        <v>108</v>
      </c>
      <c r="C142" s="123" t="s">
        <v>187</v>
      </c>
      <c r="D142" s="229"/>
      <c r="E142" s="126"/>
      <c r="F142" s="122"/>
      <c r="G142" s="127" t="e">
        <f t="shared" si="1"/>
        <v>#DIV/0!</v>
      </c>
      <c r="H142" s="230"/>
    </row>
    <row r="143" spans="2:8" x14ac:dyDescent="0.35">
      <c r="B143" s="163">
        <v>109</v>
      </c>
      <c r="C143" s="123" t="s">
        <v>188</v>
      </c>
      <c r="D143" s="229"/>
      <c r="E143" s="126"/>
      <c r="F143" s="122"/>
      <c r="G143" s="127" t="e">
        <f t="shared" si="1"/>
        <v>#DIV/0!</v>
      </c>
      <c r="H143" s="230"/>
    </row>
    <row r="144" spans="2:8" x14ac:dyDescent="0.35">
      <c r="B144" s="163">
        <v>110</v>
      </c>
      <c r="C144" s="123" t="s">
        <v>189</v>
      </c>
      <c r="D144" s="229"/>
      <c r="E144" s="126"/>
      <c r="F144" s="122"/>
      <c r="G144" s="127" t="e">
        <f t="shared" si="1"/>
        <v>#DIV/0!</v>
      </c>
      <c r="H144" s="230"/>
    </row>
    <row r="145" spans="2:8" x14ac:dyDescent="0.35">
      <c r="B145" s="163">
        <v>111</v>
      </c>
      <c r="C145" s="123" t="s">
        <v>190</v>
      </c>
      <c r="D145" s="229"/>
      <c r="E145" s="126"/>
      <c r="F145" s="122"/>
      <c r="G145" s="127" t="e">
        <f t="shared" si="1"/>
        <v>#DIV/0!</v>
      </c>
      <c r="H145" s="230"/>
    </row>
    <row r="146" spans="2:8" x14ac:dyDescent="0.35">
      <c r="B146" s="163">
        <v>112</v>
      </c>
      <c r="C146" s="123" t="s">
        <v>191</v>
      </c>
      <c r="D146" s="229"/>
      <c r="E146" s="126"/>
      <c r="F146" s="122"/>
      <c r="G146" s="127" t="e">
        <f t="shared" si="1"/>
        <v>#DIV/0!</v>
      </c>
      <c r="H146" s="230"/>
    </row>
    <row r="147" spans="2:8" x14ac:dyDescent="0.35">
      <c r="B147" s="163">
        <v>113</v>
      </c>
      <c r="C147" s="123" t="s">
        <v>192</v>
      </c>
      <c r="D147" s="229"/>
      <c r="E147" s="126"/>
      <c r="F147" s="122"/>
      <c r="G147" s="127" t="e">
        <f t="shared" si="1"/>
        <v>#DIV/0!</v>
      </c>
      <c r="H147" s="230"/>
    </row>
    <row r="148" spans="2:8" x14ac:dyDescent="0.35">
      <c r="B148" s="163">
        <v>114</v>
      </c>
      <c r="C148" s="123" t="s">
        <v>193</v>
      </c>
      <c r="D148" s="229"/>
      <c r="E148" s="126"/>
      <c r="F148" s="122"/>
      <c r="G148" s="127" t="e">
        <f t="shared" si="1"/>
        <v>#DIV/0!</v>
      </c>
      <c r="H148" s="230"/>
    </row>
    <row r="149" spans="2:8" x14ac:dyDescent="0.35">
      <c r="B149" s="163">
        <v>115</v>
      </c>
      <c r="C149" s="123" t="s">
        <v>194</v>
      </c>
      <c r="D149" s="229"/>
      <c r="E149" s="126"/>
      <c r="F149" s="122"/>
      <c r="G149" s="127" t="e">
        <f t="shared" si="1"/>
        <v>#DIV/0!</v>
      </c>
      <c r="H149" s="230"/>
    </row>
    <row r="150" spans="2:8" x14ac:dyDescent="0.35">
      <c r="B150" s="163">
        <v>116</v>
      </c>
      <c r="C150" s="123" t="s">
        <v>195</v>
      </c>
      <c r="D150" s="229"/>
      <c r="E150" s="126"/>
      <c r="F150" s="122"/>
      <c r="G150" s="127" t="e">
        <f t="shared" si="1"/>
        <v>#DIV/0!</v>
      </c>
      <c r="H150" s="230"/>
    </row>
    <row r="151" spans="2:8" x14ac:dyDescent="0.35">
      <c r="B151" s="163">
        <v>117</v>
      </c>
      <c r="C151" s="123" t="s">
        <v>196</v>
      </c>
      <c r="D151" s="229"/>
      <c r="E151" s="126"/>
      <c r="F151" s="122"/>
      <c r="G151" s="127" t="e">
        <f t="shared" si="1"/>
        <v>#DIV/0!</v>
      </c>
      <c r="H151" s="230"/>
    </row>
    <row r="152" spans="2:8" x14ac:dyDescent="0.35">
      <c r="B152" s="163">
        <v>118</v>
      </c>
      <c r="C152" s="123" t="s">
        <v>197</v>
      </c>
      <c r="D152" s="229"/>
      <c r="E152" s="126"/>
      <c r="F152" s="122"/>
      <c r="G152" s="127" t="e">
        <f t="shared" si="1"/>
        <v>#DIV/0!</v>
      </c>
      <c r="H152" s="230"/>
    </row>
    <row r="153" spans="2:8" x14ac:dyDescent="0.35">
      <c r="B153" s="163">
        <v>119</v>
      </c>
      <c r="C153" s="123" t="s">
        <v>198</v>
      </c>
      <c r="D153" s="229"/>
      <c r="E153" s="126"/>
      <c r="F153" s="122"/>
      <c r="G153" s="127" t="e">
        <f t="shared" si="1"/>
        <v>#DIV/0!</v>
      </c>
      <c r="H153" s="230"/>
    </row>
    <row r="154" spans="2:8" x14ac:dyDescent="0.35">
      <c r="B154" s="163">
        <v>120</v>
      </c>
      <c r="C154" s="123" t="s">
        <v>199</v>
      </c>
      <c r="D154" s="229"/>
      <c r="E154" s="126"/>
      <c r="F154" s="122"/>
      <c r="G154" s="127" t="e">
        <f t="shared" si="1"/>
        <v>#DIV/0!</v>
      </c>
      <c r="H154" s="230"/>
    </row>
    <row r="155" spans="2:8" x14ac:dyDescent="0.35">
      <c r="B155" s="163">
        <v>121</v>
      </c>
      <c r="C155" s="123" t="s">
        <v>200</v>
      </c>
      <c r="D155" s="229"/>
      <c r="E155" s="126"/>
      <c r="F155" s="122"/>
      <c r="G155" s="127" t="e">
        <f t="shared" si="1"/>
        <v>#DIV/0!</v>
      </c>
      <c r="H155" s="230"/>
    </row>
    <row r="156" spans="2:8" x14ac:dyDescent="0.35">
      <c r="B156" s="163">
        <v>122</v>
      </c>
      <c r="C156" s="123" t="s">
        <v>201</v>
      </c>
      <c r="D156" s="229"/>
      <c r="E156" s="126"/>
      <c r="F156" s="122"/>
      <c r="G156" s="127" t="e">
        <f t="shared" si="1"/>
        <v>#DIV/0!</v>
      </c>
      <c r="H156" s="230"/>
    </row>
    <row r="157" spans="2:8" x14ac:dyDescent="0.35">
      <c r="B157" s="163">
        <v>123</v>
      </c>
      <c r="C157" s="123" t="s">
        <v>202</v>
      </c>
      <c r="D157" s="229"/>
      <c r="E157" s="126"/>
      <c r="F157" s="122"/>
      <c r="G157" s="127" t="e">
        <f t="shared" si="1"/>
        <v>#DIV/0!</v>
      </c>
      <c r="H157" s="230"/>
    </row>
    <row r="158" spans="2:8" x14ac:dyDescent="0.35">
      <c r="B158" s="163">
        <v>124</v>
      </c>
      <c r="C158" s="123" t="s">
        <v>203</v>
      </c>
      <c r="D158" s="229"/>
      <c r="E158" s="126"/>
      <c r="F158" s="122"/>
      <c r="G158" s="127" t="e">
        <f t="shared" si="1"/>
        <v>#DIV/0!</v>
      </c>
      <c r="H158" s="230"/>
    </row>
    <row r="159" spans="2:8" x14ac:dyDescent="0.35">
      <c r="B159" s="163">
        <v>125</v>
      </c>
      <c r="C159" s="123" t="s">
        <v>204</v>
      </c>
      <c r="D159" s="229"/>
      <c r="E159" s="126"/>
      <c r="F159" s="122"/>
      <c r="G159" s="127" t="e">
        <f t="shared" si="1"/>
        <v>#DIV/0!</v>
      </c>
      <c r="H159" s="230"/>
    </row>
    <row r="160" spans="2:8" x14ac:dyDescent="0.35">
      <c r="B160" s="163">
        <v>126</v>
      </c>
      <c r="C160" s="123" t="s">
        <v>205</v>
      </c>
      <c r="D160" s="229"/>
      <c r="E160" s="126"/>
      <c r="F160" s="122"/>
      <c r="G160" s="127" t="e">
        <f t="shared" si="1"/>
        <v>#DIV/0!</v>
      </c>
      <c r="H160" s="230"/>
    </row>
    <row r="161" spans="2:8" x14ac:dyDescent="0.35">
      <c r="B161" s="163">
        <v>127</v>
      </c>
      <c r="C161" s="123" t="s">
        <v>206</v>
      </c>
      <c r="D161" s="229"/>
      <c r="E161" s="126"/>
      <c r="F161" s="122"/>
      <c r="G161" s="127" t="e">
        <f t="shared" si="1"/>
        <v>#DIV/0!</v>
      </c>
      <c r="H161" s="230"/>
    </row>
    <row r="162" spans="2:8" x14ac:dyDescent="0.35">
      <c r="B162" s="163">
        <v>128</v>
      </c>
      <c r="C162" s="123" t="s">
        <v>207</v>
      </c>
      <c r="D162" s="229"/>
      <c r="E162" s="126"/>
      <c r="F162" s="122"/>
      <c r="G162" s="127" t="e">
        <f t="shared" si="1"/>
        <v>#DIV/0!</v>
      </c>
      <c r="H162" s="230"/>
    </row>
    <row r="163" spans="2:8" x14ac:dyDescent="0.35">
      <c r="B163" s="163">
        <v>129</v>
      </c>
      <c r="C163" s="123" t="s">
        <v>208</v>
      </c>
      <c r="D163" s="229"/>
      <c r="E163" s="126"/>
      <c r="F163" s="122"/>
      <c r="G163" s="127" t="e">
        <f t="shared" si="1"/>
        <v>#DIV/0!</v>
      </c>
      <c r="H163" s="230"/>
    </row>
    <row r="164" spans="2:8" x14ac:dyDescent="0.35">
      <c r="B164" s="163">
        <v>130</v>
      </c>
      <c r="C164" s="123" t="s">
        <v>209</v>
      </c>
      <c r="D164" s="229"/>
      <c r="E164" s="126"/>
      <c r="F164" s="122"/>
      <c r="G164" s="127" t="e">
        <f t="shared" ref="G164:G227" si="2">E164/F164</f>
        <v>#DIV/0!</v>
      </c>
      <c r="H164" s="230"/>
    </row>
    <row r="165" spans="2:8" x14ac:dyDescent="0.35">
      <c r="B165" s="163">
        <v>131</v>
      </c>
      <c r="C165" s="123" t="s">
        <v>210</v>
      </c>
      <c r="D165" s="229"/>
      <c r="E165" s="126"/>
      <c r="F165" s="122"/>
      <c r="G165" s="127" t="e">
        <f t="shared" si="2"/>
        <v>#DIV/0!</v>
      </c>
      <c r="H165" s="230"/>
    </row>
    <row r="166" spans="2:8" x14ac:dyDescent="0.35">
      <c r="B166" s="163">
        <v>132</v>
      </c>
      <c r="C166" s="123" t="s">
        <v>211</v>
      </c>
      <c r="D166" s="229"/>
      <c r="E166" s="126"/>
      <c r="F166" s="122"/>
      <c r="G166" s="127" t="e">
        <f t="shared" si="2"/>
        <v>#DIV/0!</v>
      </c>
      <c r="H166" s="230"/>
    </row>
    <row r="167" spans="2:8" x14ac:dyDescent="0.35">
      <c r="B167" s="163">
        <v>133</v>
      </c>
      <c r="C167" s="123" t="s">
        <v>212</v>
      </c>
      <c r="D167" s="229"/>
      <c r="E167" s="126"/>
      <c r="F167" s="122"/>
      <c r="G167" s="127" t="e">
        <f t="shared" si="2"/>
        <v>#DIV/0!</v>
      </c>
      <c r="H167" s="230"/>
    </row>
    <row r="168" spans="2:8" x14ac:dyDescent="0.35">
      <c r="B168" s="163">
        <v>134</v>
      </c>
      <c r="C168" s="123" t="s">
        <v>213</v>
      </c>
      <c r="D168" s="229"/>
      <c r="E168" s="126"/>
      <c r="F168" s="122"/>
      <c r="G168" s="127" t="e">
        <f t="shared" si="2"/>
        <v>#DIV/0!</v>
      </c>
      <c r="H168" s="230"/>
    </row>
    <row r="169" spans="2:8" x14ac:dyDescent="0.35">
      <c r="B169" s="163">
        <v>135</v>
      </c>
      <c r="C169" s="123" t="s">
        <v>214</v>
      </c>
      <c r="D169" s="229"/>
      <c r="E169" s="126"/>
      <c r="F169" s="122"/>
      <c r="G169" s="127" t="e">
        <f t="shared" si="2"/>
        <v>#DIV/0!</v>
      </c>
      <c r="H169" s="230"/>
    </row>
    <row r="170" spans="2:8" x14ac:dyDescent="0.35">
      <c r="B170" s="163">
        <v>136</v>
      </c>
      <c r="C170" s="123" t="s">
        <v>215</v>
      </c>
      <c r="D170" s="229"/>
      <c r="E170" s="126"/>
      <c r="F170" s="122"/>
      <c r="G170" s="127" t="e">
        <f t="shared" si="2"/>
        <v>#DIV/0!</v>
      </c>
      <c r="H170" s="230"/>
    </row>
    <row r="171" spans="2:8" x14ac:dyDescent="0.35">
      <c r="B171" s="163">
        <v>137</v>
      </c>
      <c r="C171" s="123" t="s">
        <v>216</v>
      </c>
      <c r="D171" s="229"/>
      <c r="E171" s="126"/>
      <c r="F171" s="122"/>
      <c r="G171" s="127" t="e">
        <f t="shared" si="2"/>
        <v>#DIV/0!</v>
      </c>
      <c r="H171" s="230"/>
    </row>
    <row r="172" spans="2:8" x14ac:dyDescent="0.35">
      <c r="B172" s="163">
        <v>138</v>
      </c>
      <c r="C172" s="123" t="s">
        <v>217</v>
      </c>
      <c r="D172" s="229"/>
      <c r="E172" s="126"/>
      <c r="F172" s="122"/>
      <c r="G172" s="127" t="e">
        <f t="shared" si="2"/>
        <v>#DIV/0!</v>
      </c>
      <c r="H172" s="230"/>
    </row>
    <row r="173" spans="2:8" x14ac:dyDescent="0.35">
      <c r="B173" s="163">
        <v>139</v>
      </c>
      <c r="C173" s="123" t="s">
        <v>218</v>
      </c>
      <c r="D173" s="229"/>
      <c r="E173" s="126"/>
      <c r="F173" s="122"/>
      <c r="G173" s="127" t="e">
        <f t="shared" si="2"/>
        <v>#DIV/0!</v>
      </c>
      <c r="H173" s="230"/>
    </row>
    <row r="174" spans="2:8" x14ac:dyDescent="0.35">
      <c r="B174" s="163">
        <v>140</v>
      </c>
      <c r="C174" s="123" t="s">
        <v>219</v>
      </c>
      <c r="D174" s="229"/>
      <c r="E174" s="126"/>
      <c r="F174" s="122"/>
      <c r="G174" s="127" t="e">
        <f t="shared" si="2"/>
        <v>#DIV/0!</v>
      </c>
      <c r="H174" s="230"/>
    </row>
    <row r="175" spans="2:8" x14ac:dyDescent="0.35">
      <c r="B175" s="163">
        <v>141</v>
      </c>
      <c r="C175" s="123" t="s">
        <v>220</v>
      </c>
      <c r="D175" s="229"/>
      <c r="E175" s="126"/>
      <c r="F175" s="122"/>
      <c r="G175" s="127" t="e">
        <f t="shared" si="2"/>
        <v>#DIV/0!</v>
      </c>
      <c r="H175" s="230"/>
    </row>
    <row r="176" spans="2:8" x14ac:dyDescent="0.35">
      <c r="B176" s="163">
        <v>142</v>
      </c>
      <c r="C176" s="123" t="s">
        <v>221</v>
      </c>
      <c r="D176" s="229"/>
      <c r="E176" s="126"/>
      <c r="F176" s="122"/>
      <c r="G176" s="127" t="e">
        <f t="shared" si="2"/>
        <v>#DIV/0!</v>
      </c>
      <c r="H176" s="230"/>
    </row>
    <row r="177" spans="2:8" x14ac:dyDescent="0.35">
      <c r="B177" s="163">
        <v>143</v>
      </c>
      <c r="C177" s="123" t="s">
        <v>222</v>
      </c>
      <c r="D177" s="229"/>
      <c r="E177" s="126"/>
      <c r="F177" s="122"/>
      <c r="G177" s="127" t="e">
        <f t="shared" si="2"/>
        <v>#DIV/0!</v>
      </c>
      <c r="H177" s="230"/>
    </row>
    <row r="178" spans="2:8" x14ac:dyDescent="0.35">
      <c r="B178" s="163">
        <v>144</v>
      </c>
      <c r="C178" s="123" t="s">
        <v>223</v>
      </c>
      <c r="D178" s="229"/>
      <c r="E178" s="126"/>
      <c r="F178" s="122"/>
      <c r="G178" s="127" t="e">
        <f t="shared" si="2"/>
        <v>#DIV/0!</v>
      </c>
      <c r="H178" s="230"/>
    </row>
    <row r="179" spans="2:8" x14ac:dyDescent="0.35">
      <c r="B179" s="163">
        <v>145</v>
      </c>
      <c r="C179" s="123" t="s">
        <v>224</v>
      </c>
      <c r="D179" s="229"/>
      <c r="E179" s="126"/>
      <c r="F179" s="122"/>
      <c r="G179" s="127" t="e">
        <f t="shared" si="2"/>
        <v>#DIV/0!</v>
      </c>
      <c r="H179" s="230"/>
    </row>
    <row r="180" spans="2:8" x14ac:dyDescent="0.35">
      <c r="B180" s="163">
        <v>146</v>
      </c>
      <c r="C180" s="123" t="s">
        <v>225</v>
      </c>
      <c r="D180" s="229"/>
      <c r="E180" s="126"/>
      <c r="F180" s="122"/>
      <c r="G180" s="127" t="e">
        <f t="shared" si="2"/>
        <v>#DIV/0!</v>
      </c>
      <c r="H180" s="230"/>
    </row>
    <row r="181" spans="2:8" x14ac:dyDescent="0.35">
      <c r="B181" s="163">
        <v>147</v>
      </c>
      <c r="C181" s="123" t="s">
        <v>226</v>
      </c>
      <c r="D181" s="229"/>
      <c r="E181" s="126"/>
      <c r="F181" s="122"/>
      <c r="G181" s="127" t="e">
        <f t="shared" si="2"/>
        <v>#DIV/0!</v>
      </c>
      <c r="H181" s="230"/>
    </row>
    <row r="182" spans="2:8" x14ac:dyDescent="0.35">
      <c r="B182" s="163">
        <v>148</v>
      </c>
      <c r="C182" s="123" t="s">
        <v>227</v>
      </c>
      <c r="D182" s="229"/>
      <c r="E182" s="126"/>
      <c r="F182" s="122"/>
      <c r="G182" s="127" t="e">
        <f t="shared" si="2"/>
        <v>#DIV/0!</v>
      </c>
      <c r="H182" s="230"/>
    </row>
    <row r="183" spans="2:8" x14ac:dyDescent="0.35">
      <c r="B183" s="163">
        <v>149</v>
      </c>
      <c r="C183" s="123" t="s">
        <v>228</v>
      </c>
      <c r="D183" s="229"/>
      <c r="E183" s="126"/>
      <c r="F183" s="122"/>
      <c r="G183" s="127" t="e">
        <f t="shared" si="2"/>
        <v>#DIV/0!</v>
      </c>
      <c r="H183" s="230"/>
    </row>
    <row r="184" spans="2:8" x14ac:dyDescent="0.35">
      <c r="B184" s="163">
        <v>150</v>
      </c>
      <c r="C184" s="123" t="s">
        <v>229</v>
      </c>
      <c r="D184" s="229"/>
      <c r="E184" s="126"/>
      <c r="F184" s="122"/>
      <c r="G184" s="127" t="e">
        <f t="shared" si="2"/>
        <v>#DIV/0!</v>
      </c>
      <c r="H184" s="230"/>
    </row>
    <row r="185" spans="2:8" x14ac:dyDescent="0.35">
      <c r="B185" s="163">
        <v>151</v>
      </c>
      <c r="C185" s="123" t="s">
        <v>230</v>
      </c>
      <c r="D185" s="229"/>
      <c r="E185" s="126"/>
      <c r="F185" s="122"/>
      <c r="G185" s="127" t="e">
        <f t="shared" si="2"/>
        <v>#DIV/0!</v>
      </c>
      <c r="H185" s="230"/>
    </row>
    <row r="186" spans="2:8" x14ac:dyDescent="0.35">
      <c r="B186" s="163">
        <v>152</v>
      </c>
      <c r="C186" s="123" t="s">
        <v>231</v>
      </c>
      <c r="D186" s="229"/>
      <c r="E186" s="126"/>
      <c r="F186" s="122"/>
      <c r="G186" s="127" t="e">
        <f t="shared" si="2"/>
        <v>#DIV/0!</v>
      </c>
      <c r="H186" s="230"/>
    </row>
    <row r="187" spans="2:8" x14ac:dyDescent="0.35">
      <c r="B187" s="163">
        <v>153</v>
      </c>
      <c r="C187" s="123" t="s">
        <v>232</v>
      </c>
      <c r="D187" s="229"/>
      <c r="E187" s="126"/>
      <c r="F187" s="122"/>
      <c r="G187" s="127" t="e">
        <f t="shared" si="2"/>
        <v>#DIV/0!</v>
      </c>
      <c r="H187" s="230"/>
    </row>
    <row r="188" spans="2:8" x14ac:dyDescent="0.35">
      <c r="B188" s="163">
        <v>154</v>
      </c>
      <c r="C188" s="123" t="s">
        <v>233</v>
      </c>
      <c r="D188" s="229"/>
      <c r="E188" s="126"/>
      <c r="F188" s="122"/>
      <c r="G188" s="127" t="e">
        <f t="shared" si="2"/>
        <v>#DIV/0!</v>
      </c>
      <c r="H188" s="230"/>
    </row>
    <row r="189" spans="2:8" x14ac:dyDescent="0.35">
      <c r="B189" s="163">
        <v>155</v>
      </c>
      <c r="C189" s="123" t="s">
        <v>234</v>
      </c>
      <c r="D189" s="229"/>
      <c r="E189" s="126"/>
      <c r="F189" s="122"/>
      <c r="G189" s="127" t="e">
        <f t="shared" si="2"/>
        <v>#DIV/0!</v>
      </c>
      <c r="H189" s="230"/>
    </row>
    <row r="190" spans="2:8" x14ac:dyDescent="0.35">
      <c r="B190" s="163">
        <v>156</v>
      </c>
      <c r="C190" s="123" t="s">
        <v>235</v>
      </c>
      <c r="D190" s="229"/>
      <c r="E190" s="126"/>
      <c r="F190" s="122"/>
      <c r="G190" s="127" t="e">
        <f t="shared" si="2"/>
        <v>#DIV/0!</v>
      </c>
      <c r="H190" s="230"/>
    </row>
    <row r="191" spans="2:8" x14ac:dyDescent="0.35">
      <c r="B191" s="163">
        <v>157</v>
      </c>
      <c r="C191" s="123" t="s">
        <v>236</v>
      </c>
      <c r="D191" s="229"/>
      <c r="E191" s="126"/>
      <c r="F191" s="122"/>
      <c r="G191" s="127" t="e">
        <f t="shared" si="2"/>
        <v>#DIV/0!</v>
      </c>
      <c r="H191" s="230"/>
    </row>
    <row r="192" spans="2:8" x14ac:dyDescent="0.35">
      <c r="B192" s="163">
        <v>158</v>
      </c>
      <c r="C192" s="123" t="s">
        <v>237</v>
      </c>
      <c r="D192" s="229"/>
      <c r="E192" s="126"/>
      <c r="F192" s="122"/>
      <c r="G192" s="127" t="e">
        <f t="shared" si="2"/>
        <v>#DIV/0!</v>
      </c>
      <c r="H192" s="230"/>
    </row>
    <row r="193" spans="2:8" x14ac:dyDescent="0.35">
      <c r="B193" s="163">
        <v>159</v>
      </c>
      <c r="C193" s="123" t="s">
        <v>238</v>
      </c>
      <c r="D193" s="229"/>
      <c r="E193" s="126"/>
      <c r="F193" s="122"/>
      <c r="G193" s="127" t="e">
        <f t="shared" si="2"/>
        <v>#DIV/0!</v>
      </c>
      <c r="H193" s="230"/>
    </row>
    <row r="194" spans="2:8" x14ac:dyDescent="0.35">
      <c r="B194" s="163">
        <v>160</v>
      </c>
      <c r="C194" s="123" t="s">
        <v>239</v>
      </c>
      <c r="D194" s="229"/>
      <c r="E194" s="126"/>
      <c r="F194" s="122"/>
      <c r="G194" s="127" t="e">
        <f t="shared" si="2"/>
        <v>#DIV/0!</v>
      </c>
      <c r="H194" s="230"/>
    </row>
    <row r="195" spans="2:8" x14ac:dyDescent="0.35">
      <c r="B195" s="163">
        <v>161</v>
      </c>
      <c r="C195" s="123" t="s">
        <v>240</v>
      </c>
      <c r="D195" s="229"/>
      <c r="E195" s="126"/>
      <c r="F195" s="122"/>
      <c r="G195" s="127" t="e">
        <f t="shared" si="2"/>
        <v>#DIV/0!</v>
      </c>
      <c r="H195" s="230"/>
    </row>
    <row r="196" spans="2:8" x14ac:dyDescent="0.35">
      <c r="B196" s="163">
        <v>162</v>
      </c>
      <c r="C196" s="123" t="s">
        <v>241</v>
      </c>
      <c r="D196" s="229"/>
      <c r="E196" s="126"/>
      <c r="F196" s="122"/>
      <c r="G196" s="127" t="e">
        <f t="shared" si="2"/>
        <v>#DIV/0!</v>
      </c>
      <c r="H196" s="230"/>
    </row>
    <row r="197" spans="2:8" x14ac:dyDescent="0.35">
      <c r="B197" s="163">
        <v>163</v>
      </c>
      <c r="C197" s="123" t="s">
        <v>242</v>
      </c>
      <c r="D197" s="229"/>
      <c r="E197" s="126"/>
      <c r="F197" s="122"/>
      <c r="G197" s="127" t="e">
        <f t="shared" si="2"/>
        <v>#DIV/0!</v>
      </c>
      <c r="H197" s="230"/>
    </row>
    <row r="198" spans="2:8" x14ac:dyDescent="0.35">
      <c r="B198" s="163">
        <v>164</v>
      </c>
      <c r="C198" s="123" t="s">
        <v>243</v>
      </c>
      <c r="D198" s="229"/>
      <c r="E198" s="126"/>
      <c r="F198" s="122"/>
      <c r="G198" s="127" t="e">
        <f t="shared" si="2"/>
        <v>#DIV/0!</v>
      </c>
      <c r="H198" s="230"/>
    </row>
    <row r="199" spans="2:8" x14ac:dyDescent="0.35">
      <c r="B199" s="163">
        <v>165</v>
      </c>
      <c r="C199" s="123" t="s">
        <v>244</v>
      </c>
      <c r="D199" s="229"/>
      <c r="E199" s="126"/>
      <c r="F199" s="122"/>
      <c r="G199" s="127" t="e">
        <f t="shared" si="2"/>
        <v>#DIV/0!</v>
      </c>
      <c r="H199" s="230"/>
    </row>
    <row r="200" spans="2:8" x14ac:dyDescent="0.35">
      <c r="B200" s="163">
        <v>166</v>
      </c>
      <c r="C200" s="123" t="s">
        <v>245</v>
      </c>
      <c r="D200" s="229"/>
      <c r="E200" s="126"/>
      <c r="F200" s="122"/>
      <c r="G200" s="127" t="e">
        <f t="shared" si="2"/>
        <v>#DIV/0!</v>
      </c>
      <c r="H200" s="230"/>
    </row>
    <row r="201" spans="2:8" x14ac:dyDescent="0.35">
      <c r="B201" s="163">
        <v>167</v>
      </c>
      <c r="C201" s="123" t="s">
        <v>246</v>
      </c>
      <c r="D201" s="229"/>
      <c r="E201" s="126"/>
      <c r="F201" s="122"/>
      <c r="G201" s="127" t="e">
        <f t="shared" si="2"/>
        <v>#DIV/0!</v>
      </c>
      <c r="H201" s="230"/>
    </row>
    <row r="202" spans="2:8" x14ac:dyDescent="0.35">
      <c r="B202" s="163">
        <v>168</v>
      </c>
      <c r="C202" s="123" t="s">
        <v>247</v>
      </c>
      <c r="D202" s="229"/>
      <c r="E202" s="126"/>
      <c r="F202" s="122"/>
      <c r="G202" s="127" t="e">
        <f t="shared" si="2"/>
        <v>#DIV/0!</v>
      </c>
      <c r="H202" s="230"/>
    </row>
    <row r="203" spans="2:8" x14ac:dyDescent="0.35">
      <c r="B203" s="163">
        <v>169</v>
      </c>
      <c r="C203" s="123" t="s">
        <v>248</v>
      </c>
      <c r="D203" s="229"/>
      <c r="E203" s="126"/>
      <c r="F203" s="122"/>
      <c r="G203" s="127" t="e">
        <f t="shared" si="2"/>
        <v>#DIV/0!</v>
      </c>
      <c r="H203" s="230"/>
    </row>
    <row r="204" spans="2:8" x14ac:dyDescent="0.35">
      <c r="B204" s="163">
        <v>170</v>
      </c>
      <c r="C204" s="123" t="s">
        <v>249</v>
      </c>
      <c r="D204" s="229"/>
      <c r="E204" s="126"/>
      <c r="F204" s="122"/>
      <c r="G204" s="127" t="e">
        <f t="shared" si="2"/>
        <v>#DIV/0!</v>
      </c>
      <c r="H204" s="230"/>
    </row>
    <row r="205" spans="2:8" x14ac:dyDescent="0.35">
      <c r="B205" s="163">
        <v>171</v>
      </c>
      <c r="C205" s="123" t="s">
        <v>250</v>
      </c>
      <c r="D205" s="229"/>
      <c r="E205" s="126"/>
      <c r="F205" s="122"/>
      <c r="G205" s="127" t="e">
        <f t="shared" si="2"/>
        <v>#DIV/0!</v>
      </c>
      <c r="H205" s="230"/>
    </row>
    <row r="206" spans="2:8" x14ac:dyDescent="0.35">
      <c r="B206" s="163">
        <v>172</v>
      </c>
      <c r="C206" s="123" t="s">
        <v>251</v>
      </c>
      <c r="D206" s="229"/>
      <c r="E206" s="126"/>
      <c r="F206" s="122"/>
      <c r="G206" s="127" t="e">
        <f t="shared" si="2"/>
        <v>#DIV/0!</v>
      </c>
      <c r="H206" s="230"/>
    </row>
    <row r="207" spans="2:8" x14ac:dyDescent="0.35">
      <c r="B207" s="163">
        <v>173</v>
      </c>
      <c r="C207" s="123" t="s">
        <v>252</v>
      </c>
      <c r="D207" s="229"/>
      <c r="E207" s="126"/>
      <c r="F207" s="122"/>
      <c r="G207" s="127" t="e">
        <f t="shared" si="2"/>
        <v>#DIV/0!</v>
      </c>
      <c r="H207" s="230"/>
    </row>
    <row r="208" spans="2:8" x14ac:dyDescent="0.35">
      <c r="B208" s="163">
        <v>174</v>
      </c>
      <c r="C208" s="123" t="s">
        <v>253</v>
      </c>
      <c r="D208" s="229"/>
      <c r="E208" s="126"/>
      <c r="F208" s="122"/>
      <c r="G208" s="127" t="e">
        <f t="shared" si="2"/>
        <v>#DIV/0!</v>
      </c>
      <c r="H208" s="230"/>
    </row>
    <row r="209" spans="2:8" x14ac:dyDescent="0.35">
      <c r="B209" s="163">
        <v>175</v>
      </c>
      <c r="C209" s="123" t="s">
        <v>254</v>
      </c>
      <c r="D209" s="229"/>
      <c r="E209" s="126"/>
      <c r="F209" s="122"/>
      <c r="G209" s="127" t="e">
        <f t="shared" si="2"/>
        <v>#DIV/0!</v>
      </c>
      <c r="H209" s="230"/>
    </row>
    <row r="210" spans="2:8" x14ac:dyDescent="0.35">
      <c r="B210" s="163">
        <v>176</v>
      </c>
      <c r="C210" s="123" t="s">
        <v>255</v>
      </c>
      <c r="D210" s="229"/>
      <c r="E210" s="126"/>
      <c r="F210" s="122"/>
      <c r="G210" s="127" t="e">
        <f t="shared" si="2"/>
        <v>#DIV/0!</v>
      </c>
      <c r="H210" s="230"/>
    </row>
    <row r="211" spans="2:8" x14ac:dyDescent="0.35">
      <c r="B211" s="163">
        <v>177</v>
      </c>
      <c r="C211" s="123" t="s">
        <v>256</v>
      </c>
      <c r="D211" s="229"/>
      <c r="E211" s="126"/>
      <c r="F211" s="122"/>
      <c r="G211" s="127" t="e">
        <f t="shared" si="2"/>
        <v>#DIV/0!</v>
      </c>
      <c r="H211" s="230"/>
    </row>
    <row r="212" spans="2:8" x14ac:dyDescent="0.35">
      <c r="B212" s="163">
        <v>178</v>
      </c>
      <c r="C212" s="123" t="s">
        <v>257</v>
      </c>
      <c r="D212" s="229"/>
      <c r="E212" s="126"/>
      <c r="F212" s="122"/>
      <c r="G212" s="127" t="e">
        <f t="shared" si="2"/>
        <v>#DIV/0!</v>
      </c>
      <c r="H212" s="230"/>
    </row>
    <row r="213" spans="2:8" x14ac:dyDescent="0.35">
      <c r="B213" s="163">
        <v>179</v>
      </c>
      <c r="C213" s="123" t="s">
        <v>258</v>
      </c>
      <c r="D213" s="229"/>
      <c r="E213" s="126"/>
      <c r="F213" s="122"/>
      <c r="G213" s="127" t="e">
        <f t="shared" si="2"/>
        <v>#DIV/0!</v>
      </c>
      <c r="H213" s="230"/>
    </row>
    <row r="214" spans="2:8" x14ac:dyDescent="0.35">
      <c r="B214" s="163">
        <v>180</v>
      </c>
      <c r="C214" s="123" t="s">
        <v>259</v>
      </c>
      <c r="D214" s="229"/>
      <c r="E214" s="126"/>
      <c r="F214" s="122"/>
      <c r="G214" s="127" t="e">
        <f t="shared" si="2"/>
        <v>#DIV/0!</v>
      </c>
      <c r="H214" s="230"/>
    </row>
    <row r="215" spans="2:8" x14ac:dyDescent="0.35">
      <c r="B215" s="163">
        <v>181</v>
      </c>
      <c r="C215" s="123" t="s">
        <v>260</v>
      </c>
      <c r="D215" s="229"/>
      <c r="E215" s="126"/>
      <c r="F215" s="122"/>
      <c r="G215" s="127" t="e">
        <f t="shared" si="2"/>
        <v>#DIV/0!</v>
      </c>
      <c r="H215" s="230"/>
    </row>
    <row r="216" spans="2:8" x14ac:dyDescent="0.35">
      <c r="B216" s="163">
        <v>182</v>
      </c>
      <c r="C216" s="123" t="s">
        <v>261</v>
      </c>
      <c r="D216" s="229"/>
      <c r="E216" s="126"/>
      <c r="F216" s="122"/>
      <c r="G216" s="127" t="e">
        <f t="shared" si="2"/>
        <v>#DIV/0!</v>
      </c>
      <c r="H216" s="230"/>
    </row>
    <row r="217" spans="2:8" x14ac:dyDescent="0.35">
      <c r="B217" s="163">
        <v>183</v>
      </c>
      <c r="C217" s="123" t="s">
        <v>262</v>
      </c>
      <c r="D217" s="229"/>
      <c r="E217" s="126"/>
      <c r="F217" s="122"/>
      <c r="G217" s="127" t="e">
        <f t="shared" si="2"/>
        <v>#DIV/0!</v>
      </c>
      <c r="H217" s="230"/>
    </row>
    <row r="218" spans="2:8" x14ac:dyDescent="0.35">
      <c r="B218" s="163">
        <v>184</v>
      </c>
      <c r="C218" s="123" t="s">
        <v>263</v>
      </c>
      <c r="D218" s="229"/>
      <c r="E218" s="126"/>
      <c r="F218" s="122"/>
      <c r="G218" s="127" t="e">
        <f t="shared" si="2"/>
        <v>#DIV/0!</v>
      </c>
      <c r="H218" s="230"/>
    </row>
    <row r="219" spans="2:8" x14ac:dyDescent="0.35">
      <c r="B219" s="163">
        <v>185</v>
      </c>
      <c r="C219" s="123" t="s">
        <v>264</v>
      </c>
      <c r="D219" s="229"/>
      <c r="E219" s="126"/>
      <c r="F219" s="122"/>
      <c r="G219" s="127" t="e">
        <f t="shared" si="2"/>
        <v>#DIV/0!</v>
      </c>
      <c r="H219" s="230"/>
    </row>
    <row r="220" spans="2:8" x14ac:dyDescent="0.35">
      <c r="B220" s="163">
        <v>186</v>
      </c>
      <c r="C220" s="123" t="s">
        <v>265</v>
      </c>
      <c r="D220" s="229"/>
      <c r="E220" s="126"/>
      <c r="F220" s="122"/>
      <c r="G220" s="127" t="e">
        <f t="shared" si="2"/>
        <v>#DIV/0!</v>
      </c>
      <c r="H220" s="230"/>
    </row>
    <row r="221" spans="2:8" x14ac:dyDescent="0.35">
      <c r="B221" s="163">
        <v>187</v>
      </c>
      <c r="C221" s="123" t="s">
        <v>266</v>
      </c>
      <c r="D221" s="229"/>
      <c r="E221" s="126"/>
      <c r="F221" s="122"/>
      <c r="G221" s="127" t="e">
        <f t="shared" si="2"/>
        <v>#DIV/0!</v>
      </c>
      <c r="H221" s="230"/>
    </row>
    <row r="222" spans="2:8" x14ac:dyDescent="0.35">
      <c r="B222" s="163">
        <v>188</v>
      </c>
      <c r="C222" s="123" t="s">
        <v>267</v>
      </c>
      <c r="D222" s="229"/>
      <c r="E222" s="126"/>
      <c r="F222" s="122"/>
      <c r="G222" s="127" t="e">
        <f t="shared" si="2"/>
        <v>#DIV/0!</v>
      </c>
      <c r="H222" s="230"/>
    </row>
    <row r="223" spans="2:8" x14ac:dyDescent="0.35">
      <c r="B223" s="163">
        <v>189</v>
      </c>
      <c r="C223" s="123" t="s">
        <v>268</v>
      </c>
      <c r="D223" s="229"/>
      <c r="E223" s="126"/>
      <c r="F223" s="122"/>
      <c r="G223" s="127" t="e">
        <f t="shared" si="2"/>
        <v>#DIV/0!</v>
      </c>
      <c r="H223" s="230"/>
    </row>
    <row r="224" spans="2:8" x14ac:dyDescent="0.35">
      <c r="B224" s="163">
        <v>190</v>
      </c>
      <c r="C224" s="123" t="s">
        <v>269</v>
      </c>
      <c r="D224" s="229"/>
      <c r="E224" s="126"/>
      <c r="F224" s="122"/>
      <c r="G224" s="127" t="e">
        <f t="shared" si="2"/>
        <v>#DIV/0!</v>
      </c>
      <c r="H224" s="230"/>
    </row>
    <row r="225" spans="2:8" x14ac:dyDescent="0.35">
      <c r="B225" s="163">
        <v>191</v>
      </c>
      <c r="C225" s="123" t="s">
        <v>270</v>
      </c>
      <c r="D225" s="229"/>
      <c r="E225" s="126"/>
      <c r="F225" s="122"/>
      <c r="G225" s="127" t="e">
        <f t="shared" si="2"/>
        <v>#DIV/0!</v>
      </c>
      <c r="H225" s="230"/>
    </row>
    <row r="226" spans="2:8" x14ac:dyDescent="0.35">
      <c r="B226" s="163">
        <v>192</v>
      </c>
      <c r="C226" s="123" t="s">
        <v>271</v>
      </c>
      <c r="D226" s="229"/>
      <c r="E226" s="126"/>
      <c r="F226" s="122"/>
      <c r="G226" s="127" t="e">
        <f t="shared" si="2"/>
        <v>#DIV/0!</v>
      </c>
      <c r="H226" s="230"/>
    </row>
    <row r="227" spans="2:8" x14ac:dyDescent="0.35">
      <c r="B227" s="163">
        <v>193</v>
      </c>
      <c r="C227" s="123" t="s">
        <v>272</v>
      </c>
      <c r="D227" s="229"/>
      <c r="E227" s="126"/>
      <c r="F227" s="122"/>
      <c r="G227" s="127" t="e">
        <f t="shared" si="2"/>
        <v>#DIV/0!</v>
      </c>
      <c r="H227" s="230"/>
    </row>
    <row r="228" spans="2:8" x14ac:dyDescent="0.35">
      <c r="B228" s="163">
        <v>194</v>
      </c>
      <c r="C228" s="123" t="s">
        <v>273</v>
      </c>
      <c r="D228" s="229"/>
      <c r="E228" s="126"/>
      <c r="F228" s="122"/>
      <c r="G228" s="127" t="e">
        <f t="shared" ref="G228:G234" si="3">E228/F228</f>
        <v>#DIV/0!</v>
      </c>
      <c r="H228" s="230"/>
    </row>
    <row r="229" spans="2:8" x14ac:dyDescent="0.35">
      <c r="B229" s="163">
        <v>195</v>
      </c>
      <c r="C229" s="123" t="s">
        <v>274</v>
      </c>
      <c r="D229" s="229"/>
      <c r="E229" s="126"/>
      <c r="F229" s="122"/>
      <c r="G229" s="127" t="e">
        <f t="shared" si="3"/>
        <v>#DIV/0!</v>
      </c>
      <c r="H229" s="230"/>
    </row>
    <row r="230" spans="2:8" x14ac:dyDescent="0.35">
      <c r="B230" s="163">
        <v>196</v>
      </c>
      <c r="C230" s="123" t="s">
        <v>275</v>
      </c>
      <c r="D230" s="229"/>
      <c r="E230" s="126"/>
      <c r="F230" s="122"/>
      <c r="G230" s="127" t="e">
        <f t="shared" si="3"/>
        <v>#DIV/0!</v>
      </c>
      <c r="H230" s="230"/>
    </row>
    <row r="231" spans="2:8" x14ac:dyDescent="0.35">
      <c r="B231" s="163">
        <v>197</v>
      </c>
      <c r="C231" s="123" t="s">
        <v>276</v>
      </c>
      <c r="D231" s="229"/>
      <c r="E231" s="126"/>
      <c r="F231" s="122"/>
      <c r="G231" s="127" t="e">
        <f t="shared" si="3"/>
        <v>#DIV/0!</v>
      </c>
      <c r="H231" s="230"/>
    </row>
    <row r="232" spans="2:8" x14ac:dyDescent="0.35">
      <c r="B232" s="163">
        <v>198</v>
      </c>
      <c r="C232" s="123" t="s">
        <v>277</v>
      </c>
      <c r="D232" s="229"/>
      <c r="E232" s="126"/>
      <c r="F232" s="122"/>
      <c r="G232" s="127" t="e">
        <f t="shared" si="3"/>
        <v>#DIV/0!</v>
      </c>
      <c r="H232" s="230"/>
    </row>
    <row r="233" spans="2:8" x14ac:dyDescent="0.35">
      <c r="B233" s="163">
        <v>199</v>
      </c>
      <c r="C233" s="123" t="s">
        <v>278</v>
      </c>
      <c r="D233" s="229"/>
      <c r="E233" s="126"/>
      <c r="F233" s="122"/>
      <c r="G233" s="127" t="e">
        <f t="shared" si="3"/>
        <v>#DIV/0!</v>
      </c>
      <c r="H233" s="230"/>
    </row>
    <row r="234" spans="2:8" x14ac:dyDescent="0.35">
      <c r="B234" s="163">
        <v>200</v>
      </c>
      <c r="C234" s="123" t="s">
        <v>279</v>
      </c>
      <c r="D234" s="229"/>
      <c r="E234" s="126"/>
      <c r="F234" s="122"/>
      <c r="G234" s="127" t="e">
        <f t="shared" si="3"/>
        <v>#DIV/0!</v>
      </c>
      <c r="H234" s="230"/>
    </row>
    <row r="235" spans="2:8" x14ac:dyDescent="0.35">
      <c r="E235" s="36">
        <f>SUM(E35:E234)</f>
        <v>21000</v>
      </c>
      <c r="F235" s="36">
        <f>SUM(F35:F234)</f>
        <v>7000</v>
      </c>
    </row>
    <row r="249" spans="28:28" x14ac:dyDescent="0.35">
      <c r="AB249" t="s">
        <v>280</v>
      </c>
    </row>
  </sheetData>
  <phoneticPr fontId="16" type="noConversion"/>
  <pageMargins left="0.70000000000000007" right="0.70000000000000007" top="0.75" bottom="0.75" header="0.30000000000000004" footer="0.30000000000000004"/>
  <pageSetup paperSize="9" fitToWidth="0" fitToHeight="0" orientation="portrait" r:id="rId1"/>
  <headerFooter>
    <oddFooter>&amp;L_x000D_&amp;1#&amp;"Calibri"&amp;10&amp;K000000 
--------------------------------------------------------
This document is marked as confidential</oddFooter>
  </headerFooter>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1512C0DF-E45B-442C-8286-30349E703DFB}">
          <x14:formula1>
            <xm:f>C_Lists!$AD$5:$AD$6</xm:f>
          </x14:formula1>
          <xm:sqref>H35:H234</xm:sqref>
        </x14:dataValidation>
        <x14:dataValidation type="list" allowBlank="1" showInputMessage="1" showErrorMessage="1" xr:uid="{509D7524-6E7E-4DEB-8B63-2E70F5F77B66}">
          <x14:formula1>
            <xm:f>C_Lists!$AF$5:$AF$24</xm:f>
          </x14:formula1>
          <xm:sqref>D35:D234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2:L83"/>
  <sheetViews>
    <sheetView showGridLines="0" zoomScale="90" zoomScaleNormal="90" workbookViewId="0">
      <selection activeCell="P15" sqref="P15"/>
    </sheetView>
  </sheetViews>
  <sheetFormatPr defaultRowHeight="14.5" x14ac:dyDescent="0.35"/>
  <cols>
    <col min="2" max="2" width="70.26953125" bestFit="1" customWidth="1"/>
    <col min="3" max="3" width="14" bestFit="1" customWidth="1"/>
    <col min="4" max="4" width="12.7265625" customWidth="1"/>
    <col min="5" max="5" width="17.26953125" customWidth="1"/>
    <col min="6" max="6" width="15.54296875" bestFit="1" customWidth="1"/>
    <col min="7" max="7" width="15.453125" bestFit="1" customWidth="1"/>
    <col min="8" max="8" width="13.26953125" bestFit="1" customWidth="1"/>
    <col min="9" max="9" width="13.453125" bestFit="1" customWidth="1"/>
    <col min="10" max="11" width="13.453125" customWidth="1"/>
    <col min="12" max="12" width="9.26953125" customWidth="1"/>
  </cols>
  <sheetData>
    <row r="2" spans="2:12" ht="18.5" x14ac:dyDescent="0.45">
      <c r="B2" s="82" t="s">
        <v>281</v>
      </c>
    </row>
    <row r="3" spans="2:12" x14ac:dyDescent="0.35">
      <c r="B3" s="124" t="s">
        <v>282</v>
      </c>
    </row>
    <row r="4" spans="2:12" x14ac:dyDescent="0.35">
      <c r="B4" s="6" t="s">
        <v>283</v>
      </c>
      <c r="C4" s="155">
        <v>2023</v>
      </c>
      <c r="D4" s="7"/>
      <c r="E4" s="156"/>
      <c r="F4" s="7"/>
      <c r="G4" s="7"/>
      <c r="H4" s="7"/>
      <c r="I4" s="7"/>
      <c r="J4" s="7"/>
      <c r="K4" s="7"/>
      <c r="L4" s="8"/>
    </row>
    <row r="5" spans="2:12" x14ac:dyDescent="0.35">
      <c r="B5" s="11"/>
      <c r="L5" s="10"/>
    </row>
    <row r="6" spans="2:12" x14ac:dyDescent="0.35">
      <c r="B6" s="9" t="s">
        <v>284</v>
      </c>
      <c r="C6" s="104">
        <f>SUM(C8:C9)</f>
        <v>21000</v>
      </c>
      <c r="L6" s="10"/>
    </row>
    <row r="7" spans="2:12" x14ac:dyDescent="0.35">
      <c r="B7" s="9"/>
      <c r="C7" s="36"/>
      <c r="E7" s="118"/>
      <c r="L7" s="10"/>
    </row>
    <row r="8" spans="2:12" x14ac:dyDescent="0.35">
      <c r="B8" s="9" t="s">
        <v>285</v>
      </c>
      <c r="C8" s="59">
        <f>SUMIF('I_Asset List'!H$35:H$234,C_Lists!AD6,'I_Asset List'!E$35:E$234)</f>
        <v>0</v>
      </c>
      <c r="L8" s="10"/>
    </row>
    <row r="9" spans="2:12" x14ac:dyDescent="0.35">
      <c r="B9" s="9" t="s">
        <v>286</v>
      </c>
      <c r="C9" s="59">
        <f>SUMIF('I_Asset List'!H$35:H$234,C_Lists!AD5,'I_Asset List'!E$35:E$234)</f>
        <v>21000</v>
      </c>
      <c r="L9" s="10"/>
    </row>
    <row r="10" spans="2:12" x14ac:dyDescent="0.35">
      <c r="B10" s="9"/>
      <c r="L10" s="10"/>
    </row>
    <row r="11" spans="2:12" x14ac:dyDescent="0.35">
      <c r="B11" s="9"/>
      <c r="L11" s="10"/>
    </row>
    <row r="12" spans="2:12" x14ac:dyDescent="0.35">
      <c r="B12" s="9" t="s">
        <v>287</v>
      </c>
      <c r="C12" s="5">
        <v>500</v>
      </c>
      <c r="L12" s="10"/>
    </row>
    <row r="13" spans="2:12" x14ac:dyDescent="0.35">
      <c r="B13" s="9" t="s">
        <v>288</v>
      </c>
      <c r="C13" s="2">
        <f>C6/C12</f>
        <v>42</v>
      </c>
      <c r="L13" s="10"/>
    </row>
    <row r="14" spans="2:12" x14ac:dyDescent="0.35">
      <c r="B14" s="9"/>
      <c r="L14" s="10"/>
    </row>
    <row r="15" spans="2:12" ht="43.5" x14ac:dyDescent="0.35">
      <c r="B15" s="21" t="s">
        <v>289</v>
      </c>
      <c r="C15" s="102" t="s">
        <v>290</v>
      </c>
      <c r="D15" s="182" t="s">
        <v>291</v>
      </c>
      <c r="E15" s="3" t="s">
        <v>292</v>
      </c>
      <c r="F15" s="4" t="s">
        <v>293</v>
      </c>
      <c r="G15" s="4" t="s">
        <v>294</v>
      </c>
      <c r="L15" s="10"/>
    </row>
    <row r="16" spans="2:12" x14ac:dyDescent="0.35">
      <c r="B16" s="91" t="str">
        <f>'I_Asset List'!C10</f>
        <v>Admin Buildings /Offices</v>
      </c>
      <c r="C16" s="125">
        <f>COUNTIF('I_Asset List'!D$35:D$234,I_Baseline!B16)</f>
        <v>1</v>
      </c>
      <c r="D16" s="104">
        <f>SUMIF('I_Asset List'!D$35:D$234,I_Baseline!B16,'I_Asset List'!E$35:E$234)</f>
        <v>3000</v>
      </c>
      <c r="E16" s="128">
        <f>D16/$D$36</f>
        <v>0.14285714285714285</v>
      </c>
      <c r="F16" s="104">
        <f>SUMIF('I_Asset List'!D$35:D$234,I_Baseline!B16,'I_Asset List'!F$35:F$234)</f>
        <v>1000</v>
      </c>
      <c r="G16" s="129">
        <f>IFERROR(D16/F16,0)</f>
        <v>3</v>
      </c>
      <c r="L16" s="10"/>
    </row>
    <row r="17" spans="2:12" x14ac:dyDescent="0.35">
      <c r="B17" s="91" t="str">
        <f>'I_Asset List'!C11</f>
        <v>Car Parks</v>
      </c>
      <c r="C17" s="125">
        <f>COUNTIF('I_Asset List'!D$35:D$234,I_Baseline!B17)</f>
        <v>1</v>
      </c>
      <c r="D17" s="104">
        <f>SUMIF('I_Asset List'!D$35:D$234,I_Baseline!B17,'I_Asset List'!E$35:E$234)</f>
        <v>3000</v>
      </c>
      <c r="E17" s="128">
        <f t="shared" ref="E17:E35" si="0">D17/$D$36</f>
        <v>0.14285714285714285</v>
      </c>
      <c r="F17" s="104">
        <f>SUMIF('I_Asset List'!D$35:D$234,I_Baseline!B17,'I_Asset List'!F$35:F$234)</f>
        <v>1000</v>
      </c>
      <c r="G17" s="129">
        <f t="shared" ref="G17:G35" si="1">IFERROR(D17/F17,0)</f>
        <v>3</v>
      </c>
      <c r="L17" s="10"/>
    </row>
    <row r="18" spans="2:12" x14ac:dyDescent="0.35">
      <c r="B18" s="91" t="str">
        <f>'I_Asset List'!C12</f>
        <v>Care Homes</v>
      </c>
      <c r="C18" s="125">
        <f>COUNTIF('I_Asset List'!D$35:D$234,I_Baseline!B18)</f>
        <v>1</v>
      </c>
      <c r="D18" s="104">
        <f>SUMIF('I_Asset List'!D$35:D$234,I_Baseline!B18,'I_Asset List'!E$35:E$234)</f>
        <v>3000</v>
      </c>
      <c r="E18" s="128">
        <f t="shared" si="0"/>
        <v>0.14285714285714285</v>
      </c>
      <c r="F18" s="104">
        <f>SUMIF('I_Asset List'!D$35:D$234,I_Baseline!B18,'I_Asset List'!F$35:F$234)</f>
        <v>1000</v>
      </c>
      <c r="G18" s="129">
        <f t="shared" si="1"/>
        <v>3</v>
      </c>
      <c r="L18" s="10"/>
    </row>
    <row r="19" spans="2:12" x14ac:dyDescent="0.35">
      <c r="B19" s="91" t="str">
        <f>'I_Asset List'!C13</f>
        <v>Commercial Properties</v>
      </c>
      <c r="C19" s="125">
        <f>COUNTIF('I_Asset List'!D$35:D$234,I_Baseline!B19)</f>
        <v>1</v>
      </c>
      <c r="D19" s="104">
        <f>SUMIF('I_Asset List'!D$35:D$234,I_Baseline!B19,'I_Asset List'!E$35:E$234)</f>
        <v>3000</v>
      </c>
      <c r="E19" s="128">
        <f t="shared" si="0"/>
        <v>0.14285714285714285</v>
      </c>
      <c r="F19" s="104">
        <f>SUMIF('I_Asset List'!D$35:D$234,I_Baseline!B19,'I_Asset List'!F$35:F$234)</f>
        <v>1000</v>
      </c>
      <c r="G19" s="129">
        <f t="shared" si="1"/>
        <v>3</v>
      </c>
      <c r="L19" s="10"/>
    </row>
    <row r="20" spans="2:12" x14ac:dyDescent="0.35">
      <c r="B20" s="91" t="str">
        <f>'I_Asset List'!C14</f>
        <v>Community Centres</v>
      </c>
      <c r="C20" s="125">
        <f>COUNTIF('I_Asset List'!D$35:D$234,I_Baseline!B20)</f>
        <v>1</v>
      </c>
      <c r="D20" s="104">
        <f>SUMIF('I_Asset List'!D$35:D$234,I_Baseline!B20,'I_Asset List'!E$35:E$234)</f>
        <v>3000</v>
      </c>
      <c r="E20" s="128">
        <f t="shared" si="0"/>
        <v>0.14285714285714285</v>
      </c>
      <c r="F20" s="104">
        <f>SUMIF('I_Asset List'!D$35:D$234,I_Baseline!B20,'I_Asset List'!F$35:F$234)</f>
        <v>1000</v>
      </c>
      <c r="G20" s="129">
        <f t="shared" si="1"/>
        <v>3</v>
      </c>
      <c r="L20" s="10"/>
    </row>
    <row r="21" spans="2:12" x14ac:dyDescent="0.35">
      <c r="B21" s="91" t="str">
        <f>'I_Asset List'!C15</f>
        <v>Day Centres</v>
      </c>
      <c r="C21" s="125">
        <f>COUNTIF('I_Asset List'!D$35:D$234,I_Baseline!B21)</f>
        <v>1</v>
      </c>
      <c r="D21" s="104">
        <f>SUMIF('I_Asset List'!D$35:D$234,I_Baseline!B21,'I_Asset List'!E$35:E$234)</f>
        <v>3000</v>
      </c>
      <c r="E21" s="128">
        <f t="shared" si="0"/>
        <v>0.14285714285714285</v>
      </c>
      <c r="F21" s="104">
        <f>SUMIF('I_Asset List'!D$35:D$234,I_Baseline!B21,'I_Asset List'!F$35:F$234)</f>
        <v>1000</v>
      </c>
      <c r="G21" s="129">
        <f t="shared" si="1"/>
        <v>3</v>
      </c>
      <c r="L21" s="10"/>
    </row>
    <row r="22" spans="2:12" x14ac:dyDescent="0.35">
      <c r="B22" s="91" t="str">
        <f>'I_Asset List'!C16</f>
        <v>Depots</v>
      </c>
      <c r="C22" s="125">
        <f>COUNTIF('I_Asset List'!D$35:D$234,I_Baseline!B22)</f>
        <v>1</v>
      </c>
      <c r="D22" s="104">
        <f>SUMIF('I_Asset List'!D$35:D$234,I_Baseline!B22,'I_Asset List'!E$35:E$234)</f>
        <v>3000</v>
      </c>
      <c r="E22" s="128">
        <f t="shared" si="0"/>
        <v>0.14285714285714285</v>
      </c>
      <c r="F22" s="104">
        <f>SUMIF('I_Asset List'!D$35:D$234,I_Baseline!B22,'I_Asset List'!F$35:F$234)</f>
        <v>1000</v>
      </c>
      <c r="G22" s="129">
        <f t="shared" si="1"/>
        <v>3</v>
      </c>
      <c r="L22" s="10"/>
    </row>
    <row r="23" spans="2:12" x14ac:dyDescent="0.35">
      <c r="B23" s="91">
        <f>'I_Asset List'!C17</f>
        <v>0</v>
      </c>
      <c r="C23" s="125">
        <f>COUNTIF('I_Asset List'!D$35:D$234,I_Baseline!B23)</f>
        <v>0</v>
      </c>
      <c r="D23" s="104">
        <f>SUMIF('I_Asset List'!D$35:D$234,I_Baseline!B23,'I_Asset List'!E$35:E$234)</f>
        <v>0</v>
      </c>
      <c r="E23" s="128">
        <f t="shared" si="0"/>
        <v>0</v>
      </c>
      <c r="F23" s="104">
        <f>SUMIF('I_Asset List'!D$35:D$234,I_Baseline!B23,'I_Asset List'!F$35:F$234)</f>
        <v>0</v>
      </c>
      <c r="G23" s="129">
        <f t="shared" si="1"/>
        <v>0</v>
      </c>
      <c r="L23" s="10"/>
    </row>
    <row r="24" spans="2:12" x14ac:dyDescent="0.35">
      <c r="B24" s="91">
        <f>'I_Asset List'!C18</f>
        <v>0</v>
      </c>
      <c r="C24" s="125">
        <f>COUNTIF('I_Asset List'!D$35:D$234,I_Baseline!B24)</f>
        <v>0</v>
      </c>
      <c r="D24" s="104">
        <f>SUMIF('I_Asset List'!D$35:D$234,I_Baseline!B24,'I_Asset List'!E$35:E$234)</f>
        <v>0</v>
      </c>
      <c r="E24" s="128">
        <f t="shared" si="0"/>
        <v>0</v>
      </c>
      <c r="F24" s="104">
        <f>SUMIF('I_Asset List'!D$35:D$234,I_Baseline!B24,'I_Asset List'!F$35:F$234)</f>
        <v>0</v>
      </c>
      <c r="G24" s="129">
        <f t="shared" si="1"/>
        <v>0</v>
      </c>
      <c r="L24" s="10"/>
    </row>
    <row r="25" spans="2:12" x14ac:dyDescent="0.35">
      <c r="B25" s="91">
        <f>'I_Asset List'!C19</f>
        <v>0</v>
      </c>
      <c r="C25" s="125">
        <f>COUNTIF('I_Asset List'!D$35:D$234,I_Baseline!B25)</f>
        <v>0</v>
      </c>
      <c r="D25" s="104">
        <f>SUMIF('I_Asset List'!D$35:D$234,I_Baseline!B25,'I_Asset List'!E$35:E$234)</f>
        <v>0</v>
      </c>
      <c r="E25" s="128">
        <f t="shared" si="0"/>
        <v>0</v>
      </c>
      <c r="F25" s="104">
        <f>SUMIF('I_Asset List'!D$35:D$234,I_Baseline!B25,'I_Asset List'!F$35:F$234)</f>
        <v>0</v>
      </c>
      <c r="G25" s="129">
        <f t="shared" si="1"/>
        <v>0</v>
      </c>
      <c r="L25" s="10"/>
    </row>
    <row r="26" spans="2:12" x14ac:dyDescent="0.35">
      <c r="B26" s="91">
        <f>'I_Asset List'!C20</f>
        <v>0</v>
      </c>
      <c r="C26" s="125">
        <f>COUNTIF('I_Asset List'!D$35:D$234,I_Baseline!B26)</f>
        <v>0</v>
      </c>
      <c r="D26" s="104">
        <f>SUMIF('I_Asset List'!D$35:D$234,I_Baseline!B26,'I_Asset List'!E$35:E$234)</f>
        <v>0</v>
      </c>
      <c r="E26" s="128">
        <f t="shared" si="0"/>
        <v>0</v>
      </c>
      <c r="F26" s="104">
        <f>SUMIF('I_Asset List'!D$35:D$234,I_Baseline!B26,'I_Asset List'!F$35:F$234)</f>
        <v>0</v>
      </c>
      <c r="G26" s="129">
        <f t="shared" si="1"/>
        <v>0</v>
      </c>
      <c r="L26" s="10"/>
    </row>
    <row r="27" spans="2:12" x14ac:dyDescent="0.35">
      <c r="B27" s="91">
        <f>'I_Asset List'!C21</f>
        <v>0</v>
      </c>
      <c r="C27" s="125">
        <f>COUNTIF('I_Asset List'!D$35:D$234,I_Baseline!B27)</f>
        <v>0</v>
      </c>
      <c r="D27" s="104">
        <f>SUMIF('I_Asset List'!D$35:D$234,I_Baseline!B27,'I_Asset List'!E$35:E$234)</f>
        <v>0</v>
      </c>
      <c r="E27" s="128">
        <f t="shared" si="0"/>
        <v>0</v>
      </c>
      <c r="F27" s="104">
        <f>SUMIF('I_Asset List'!D$35:D$234,I_Baseline!B27,'I_Asset List'!F$35:F$234)</f>
        <v>0</v>
      </c>
      <c r="G27" s="129">
        <f t="shared" si="1"/>
        <v>0</v>
      </c>
      <c r="L27" s="10"/>
    </row>
    <row r="28" spans="2:12" x14ac:dyDescent="0.35">
      <c r="B28" s="91">
        <f>'I_Asset List'!C22</f>
        <v>0</v>
      </c>
      <c r="C28" s="125">
        <f>COUNTIF('I_Asset List'!D$35:D$234,I_Baseline!B28)</f>
        <v>0</v>
      </c>
      <c r="D28" s="104">
        <f>SUMIF('I_Asset List'!D$35:D$234,I_Baseline!B28,'I_Asset List'!E$35:E$234)</f>
        <v>0</v>
      </c>
      <c r="E28" s="128">
        <f t="shared" si="0"/>
        <v>0</v>
      </c>
      <c r="F28" s="104">
        <f>SUMIF('I_Asset List'!D$35:D$234,I_Baseline!B28,'I_Asset List'!F$35:F$234)</f>
        <v>0</v>
      </c>
      <c r="G28" s="129">
        <f t="shared" si="1"/>
        <v>0</v>
      </c>
      <c r="L28" s="10"/>
    </row>
    <row r="29" spans="2:12" x14ac:dyDescent="0.35">
      <c r="B29" s="91">
        <f>'I_Asset List'!C23</f>
        <v>0</v>
      </c>
      <c r="C29" s="125">
        <f>COUNTIF('I_Asset List'!D$35:D$234,I_Baseline!B29)</f>
        <v>0</v>
      </c>
      <c r="D29" s="104">
        <f>SUMIF('I_Asset List'!D$35:D$234,I_Baseline!B29,'I_Asset List'!E$35:E$234)</f>
        <v>0</v>
      </c>
      <c r="E29" s="128">
        <f t="shared" si="0"/>
        <v>0</v>
      </c>
      <c r="F29" s="104">
        <f>SUMIF('I_Asset List'!D$35:D$234,I_Baseline!B29,'I_Asset List'!F$35:F$234)</f>
        <v>0</v>
      </c>
      <c r="G29" s="129">
        <f t="shared" si="1"/>
        <v>0</v>
      </c>
      <c r="L29" s="10"/>
    </row>
    <row r="30" spans="2:12" x14ac:dyDescent="0.35">
      <c r="B30" s="91">
        <f>'I_Asset List'!C24</f>
        <v>0</v>
      </c>
      <c r="C30" s="125">
        <f>COUNTIF('I_Asset List'!D$35:D$234,I_Baseline!B30)</f>
        <v>0</v>
      </c>
      <c r="D30" s="104">
        <f>SUMIF('I_Asset List'!D$35:D$234,I_Baseline!B30,'I_Asset List'!E$35:E$234)</f>
        <v>0</v>
      </c>
      <c r="E30" s="128">
        <f t="shared" si="0"/>
        <v>0</v>
      </c>
      <c r="F30" s="104">
        <f>SUMIF('I_Asset List'!D$35:D$234,I_Baseline!B30,'I_Asset List'!F$35:F$234)</f>
        <v>0</v>
      </c>
      <c r="G30" s="129">
        <f t="shared" si="1"/>
        <v>0</v>
      </c>
      <c r="L30" s="10"/>
    </row>
    <row r="31" spans="2:12" x14ac:dyDescent="0.35">
      <c r="B31" s="91">
        <f>'I_Asset List'!C25</f>
        <v>0</v>
      </c>
      <c r="C31" s="125">
        <f>COUNTIF('I_Asset List'!D$35:D$234,I_Baseline!B31)</f>
        <v>0</v>
      </c>
      <c r="D31" s="104">
        <f>SUMIF('I_Asset List'!D$35:D$234,I_Baseline!B31,'I_Asset List'!E$35:E$234)</f>
        <v>0</v>
      </c>
      <c r="E31" s="128">
        <f t="shared" si="0"/>
        <v>0</v>
      </c>
      <c r="F31" s="104">
        <f>SUMIF('I_Asset List'!D$35:D$234,I_Baseline!B31,'I_Asset List'!F$35:F$234)</f>
        <v>0</v>
      </c>
      <c r="G31" s="129">
        <f t="shared" si="1"/>
        <v>0</v>
      </c>
      <c r="L31" s="10"/>
    </row>
    <row r="32" spans="2:12" x14ac:dyDescent="0.35">
      <c r="B32" s="91">
        <f>'I_Asset List'!C26</f>
        <v>0</v>
      </c>
      <c r="C32" s="125">
        <f>COUNTIF('I_Asset List'!D$35:D$234,I_Baseline!B32)</f>
        <v>0</v>
      </c>
      <c r="D32" s="104">
        <f>SUMIF('I_Asset List'!D$35:D$234,I_Baseline!B32,'I_Asset List'!E$35:E$234)</f>
        <v>0</v>
      </c>
      <c r="E32" s="128">
        <f t="shared" si="0"/>
        <v>0</v>
      </c>
      <c r="F32" s="104">
        <f>SUMIF('I_Asset List'!D$35:D$234,I_Baseline!B32,'I_Asset List'!F$35:F$234)</f>
        <v>0</v>
      </c>
      <c r="G32" s="129">
        <f t="shared" si="1"/>
        <v>0</v>
      </c>
      <c r="L32" s="10"/>
    </row>
    <row r="33" spans="2:12" x14ac:dyDescent="0.35">
      <c r="B33" s="91">
        <f>'I_Asset List'!C27</f>
        <v>0</v>
      </c>
      <c r="C33" s="125">
        <f>COUNTIF('I_Asset List'!D$35:D$234,I_Baseline!B33)</f>
        <v>0</v>
      </c>
      <c r="D33" s="104">
        <f>SUMIF('I_Asset List'!D$35:D$234,I_Baseline!B33,'I_Asset List'!E$35:E$234)</f>
        <v>0</v>
      </c>
      <c r="E33" s="128">
        <f t="shared" si="0"/>
        <v>0</v>
      </c>
      <c r="F33" s="104">
        <f>SUMIF('I_Asset List'!D$35:D$234,I_Baseline!B33,'I_Asset List'!F$35:F$234)</f>
        <v>0</v>
      </c>
      <c r="G33" s="129">
        <f t="shared" si="1"/>
        <v>0</v>
      </c>
      <c r="L33" s="10"/>
    </row>
    <row r="34" spans="2:12" x14ac:dyDescent="0.35">
      <c r="B34" s="91">
        <f>'I_Asset List'!C28</f>
        <v>0</v>
      </c>
      <c r="C34" s="125">
        <f>COUNTIF('I_Asset List'!D$35:D$234,I_Baseline!B34)</f>
        <v>0</v>
      </c>
      <c r="D34" s="104">
        <f>SUMIF('I_Asset List'!D$35:D$234,I_Baseline!B34,'I_Asset List'!E$35:E$234)</f>
        <v>0</v>
      </c>
      <c r="E34" s="128">
        <f t="shared" si="0"/>
        <v>0</v>
      </c>
      <c r="F34" s="104">
        <f>SUMIF('I_Asset List'!D$35:D$234,I_Baseline!B34,'I_Asset List'!F$35:F$234)</f>
        <v>0</v>
      </c>
      <c r="G34" s="129">
        <f t="shared" si="1"/>
        <v>0</v>
      </c>
      <c r="L34" s="10"/>
    </row>
    <row r="35" spans="2:12" x14ac:dyDescent="0.35">
      <c r="B35" s="91">
        <f>'I_Asset List'!C29</f>
        <v>0</v>
      </c>
      <c r="C35" s="125">
        <f>COUNTIF('I_Asset List'!D$35:D$234,I_Baseline!B35)</f>
        <v>0</v>
      </c>
      <c r="D35" s="104">
        <f>SUMIF('I_Asset List'!D$35:D$234,I_Baseline!B35,'I_Asset List'!E$35:E$234)</f>
        <v>0</v>
      </c>
      <c r="E35" s="128">
        <f t="shared" si="0"/>
        <v>0</v>
      </c>
      <c r="F35" s="104">
        <f>SUMIF('I_Asset List'!D$35:D$234,I_Baseline!B35,'I_Asset List'!F$35:F$234)</f>
        <v>0</v>
      </c>
      <c r="G35" s="129">
        <f t="shared" si="1"/>
        <v>0</v>
      </c>
      <c r="L35" s="10"/>
    </row>
    <row r="36" spans="2:12" x14ac:dyDescent="0.35">
      <c r="B36" s="12" t="s">
        <v>295</v>
      </c>
      <c r="C36" s="2">
        <f>SUM(C16:C35)</f>
        <v>7</v>
      </c>
      <c r="D36" s="38">
        <f>SUM(D16:D35)</f>
        <v>21000</v>
      </c>
      <c r="L36" s="10"/>
    </row>
    <row r="37" spans="2:12" x14ac:dyDescent="0.35">
      <c r="B37" s="9"/>
      <c r="L37" s="10"/>
    </row>
    <row r="38" spans="2:12" x14ac:dyDescent="0.35">
      <c r="B38" s="13"/>
      <c r="C38" s="14"/>
      <c r="D38" s="14"/>
      <c r="E38" s="14"/>
      <c r="F38" s="14"/>
      <c r="G38" s="14"/>
      <c r="H38" s="14"/>
      <c r="I38" s="14"/>
      <c r="J38" s="14"/>
      <c r="K38" s="14"/>
      <c r="L38" s="15"/>
    </row>
    <row r="39" spans="2:12" x14ac:dyDescent="0.35">
      <c r="B39" s="19"/>
      <c r="C39" s="7"/>
      <c r="D39" s="7"/>
      <c r="E39" s="7"/>
      <c r="F39" s="7"/>
      <c r="G39" s="7"/>
      <c r="H39" s="7"/>
      <c r="I39" s="7"/>
      <c r="J39" s="7"/>
      <c r="K39" s="7"/>
      <c r="L39" s="8"/>
    </row>
    <row r="40" spans="2:12" x14ac:dyDescent="0.35">
      <c r="B40" s="11" t="s">
        <v>296</v>
      </c>
      <c r="L40" s="10"/>
    </row>
    <row r="41" spans="2:12" x14ac:dyDescent="0.35">
      <c r="B41" s="9"/>
      <c r="L41" s="10"/>
    </row>
    <row r="42" spans="2:12" x14ac:dyDescent="0.35">
      <c r="B42" s="30" t="s">
        <v>297</v>
      </c>
      <c r="C42" s="25" t="s">
        <v>298</v>
      </c>
      <c r="D42" s="16" t="s">
        <v>27</v>
      </c>
      <c r="L42" s="10"/>
    </row>
    <row r="43" spans="2:12" x14ac:dyDescent="0.35">
      <c r="B43" s="17" t="s">
        <v>299</v>
      </c>
      <c r="C43" s="234" t="s">
        <v>300</v>
      </c>
      <c r="D43" s="37">
        <v>3000</v>
      </c>
      <c r="L43" s="10"/>
    </row>
    <row r="44" spans="2:12" x14ac:dyDescent="0.35">
      <c r="B44" s="17" t="s">
        <v>301</v>
      </c>
      <c r="C44" s="234"/>
      <c r="D44" s="99"/>
      <c r="L44" s="10"/>
    </row>
    <row r="45" spans="2:12" x14ac:dyDescent="0.35">
      <c r="B45" s="17" t="s">
        <v>301</v>
      </c>
      <c r="C45" s="234"/>
      <c r="D45" s="99"/>
      <c r="L45" s="10"/>
    </row>
    <row r="46" spans="2:12" x14ac:dyDescent="0.35">
      <c r="B46" s="17" t="s">
        <v>301</v>
      </c>
      <c r="C46" s="234"/>
      <c r="D46" s="99"/>
      <c r="L46" s="10"/>
    </row>
    <row r="47" spans="2:12" x14ac:dyDescent="0.35">
      <c r="B47" s="17" t="s">
        <v>301</v>
      </c>
      <c r="C47" s="234"/>
      <c r="D47" s="99"/>
      <c r="L47" s="10"/>
    </row>
    <row r="48" spans="2:12" x14ac:dyDescent="0.35">
      <c r="B48" s="17" t="s">
        <v>301</v>
      </c>
      <c r="C48" s="234"/>
      <c r="D48" s="99"/>
      <c r="L48" s="10"/>
    </row>
    <row r="49" spans="2:12" x14ac:dyDescent="0.35">
      <c r="B49" s="17" t="s">
        <v>301</v>
      </c>
      <c r="C49" s="234"/>
      <c r="D49" s="99"/>
      <c r="L49" s="10"/>
    </row>
    <row r="50" spans="2:12" x14ac:dyDescent="0.35">
      <c r="B50" s="17" t="s">
        <v>301</v>
      </c>
      <c r="C50" s="234"/>
      <c r="D50" s="99"/>
      <c r="L50" s="10"/>
    </row>
    <row r="51" spans="2:12" x14ac:dyDescent="0.35">
      <c r="B51" s="17" t="s">
        <v>301</v>
      </c>
      <c r="C51" s="234"/>
      <c r="D51" s="99"/>
      <c r="L51" s="10"/>
    </row>
    <row r="52" spans="2:12" x14ac:dyDescent="0.35">
      <c r="B52" s="17" t="s">
        <v>301</v>
      </c>
      <c r="C52" s="234"/>
      <c r="D52" s="99"/>
      <c r="L52" s="10"/>
    </row>
    <row r="53" spans="2:12" x14ac:dyDescent="0.35">
      <c r="B53" s="12" t="s">
        <v>302</v>
      </c>
      <c r="D53" s="38">
        <f>SUM(D43:D52)</f>
        <v>3000</v>
      </c>
      <c r="L53" s="10"/>
    </row>
    <row r="54" spans="2:12" x14ac:dyDescent="0.35">
      <c r="B54" s="9"/>
      <c r="L54" s="10"/>
    </row>
    <row r="55" spans="2:12" x14ac:dyDescent="0.35">
      <c r="B55" s="9"/>
      <c r="L55" s="10"/>
    </row>
    <row r="56" spans="2:12" ht="29" x14ac:dyDescent="0.35">
      <c r="B56" s="26" t="s">
        <v>303</v>
      </c>
      <c r="C56" s="25" t="s">
        <v>298</v>
      </c>
      <c r="D56" s="16" t="s">
        <v>27</v>
      </c>
      <c r="E56" s="18" t="s">
        <v>304</v>
      </c>
      <c r="F56" s="18" t="s">
        <v>305</v>
      </c>
      <c r="G56" s="41"/>
      <c r="L56" s="10"/>
    </row>
    <row r="57" spans="2:12" x14ac:dyDescent="0.35">
      <c r="B57" s="27" t="s">
        <v>306</v>
      </c>
      <c r="C57" s="234" t="s">
        <v>307</v>
      </c>
      <c r="D57" s="37">
        <v>50000</v>
      </c>
      <c r="E57" s="95">
        <v>45078</v>
      </c>
      <c r="F57" s="95">
        <v>46266</v>
      </c>
      <c r="L57" s="10"/>
    </row>
    <row r="58" spans="2:12" x14ac:dyDescent="0.35">
      <c r="B58" s="27" t="s">
        <v>308</v>
      </c>
      <c r="C58" s="234" t="s">
        <v>307</v>
      </c>
      <c r="D58" s="37">
        <v>50000</v>
      </c>
      <c r="E58" s="95">
        <v>45078</v>
      </c>
      <c r="F58" s="95">
        <v>45839</v>
      </c>
      <c r="L58" s="10"/>
    </row>
    <row r="59" spans="2:12" x14ac:dyDescent="0.35">
      <c r="B59" s="27" t="s">
        <v>309</v>
      </c>
      <c r="C59" s="234" t="s">
        <v>307</v>
      </c>
      <c r="D59" s="37">
        <v>50000</v>
      </c>
      <c r="E59" s="95">
        <v>45078</v>
      </c>
      <c r="F59" s="95">
        <v>45839</v>
      </c>
      <c r="L59" s="10"/>
    </row>
    <row r="60" spans="2:12" x14ac:dyDescent="0.35">
      <c r="B60" s="27" t="s">
        <v>310</v>
      </c>
      <c r="C60" s="234" t="s">
        <v>307</v>
      </c>
      <c r="D60" s="37">
        <v>50000</v>
      </c>
      <c r="E60" s="95">
        <v>45078</v>
      </c>
      <c r="F60" s="95">
        <v>45839</v>
      </c>
      <c r="L60" s="10"/>
    </row>
    <row r="61" spans="2:12" x14ac:dyDescent="0.35">
      <c r="B61" s="27" t="s">
        <v>311</v>
      </c>
      <c r="C61" s="234" t="s">
        <v>307</v>
      </c>
      <c r="D61" s="37">
        <v>50000</v>
      </c>
      <c r="E61" s="95">
        <v>45078</v>
      </c>
      <c r="F61" s="95">
        <v>45839</v>
      </c>
      <c r="L61" s="10"/>
    </row>
    <row r="62" spans="2:12" x14ac:dyDescent="0.35">
      <c r="B62" s="12" t="s">
        <v>312</v>
      </c>
      <c r="D62" s="38">
        <f>SUM(D57:D61)</f>
        <v>250000</v>
      </c>
      <c r="L62" s="10"/>
    </row>
    <row r="63" spans="2:12" x14ac:dyDescent="0.35">
      <c r="B63" s="12"/>
      <c r="L63" s="10"/>
    </row>
    <row r="64" spans="2:12" x14ac:dyDescent="0.35">
      <c r="B64" s="9"/>
      <c r="E64" s="105"/>
      <c r="L64" s="10"/>
    </row>
    <row r="65" spans="2:12" ht="29" x14ac:dyDescent="0.35">
      <c r="B65" s="26" t="s">
        <v>313</v>
      </c>
      <c r="C65" s="16" t="s">
        <v>314</v>
      </c>
      <c r="D65" s="16" t="s">
        <v>27</v>
      </c>
      <c r="E65" s="18" t="s">
        <v>315</v>
      </c>
      <c r="F65" s="18" t="s">
        <v>316</v>
      </c>
      <c r="G65" s="18" t="s">
        <v>304</v>
      </c>
      <c r="H65" s="18" t="s">
        <v>305</v>
      </c>
      <c r="L65" s="10"/>
    </row>
    <row r="66" spans="2:12" x14ac:dyDescent="0.35">
      <c r="B66" s="235" t="s">
        <v>317</v>
      </c>
      <c r="C66" s="234" t="s">
        <v>318</v>
      </c>
      <c r="D66" s="37">
        <v>8000</v>
      </c>
      <c r="E66" s="37">
        <v>7000</v>
      </c>
      <c r="F66" s="103">
        <v>0.2</v>
      </c>
      <c r="G66" s="114">
        <v>44562</v>
      </c>
      <c r="H66" s="114">
        <v>46022</v>
      </c>
      <c r="L66" s="10"/>
    </row>
    <row r="67" spans="2:12" x14ac:dyDescent="0.35">
      <c r="B67" s="235" t="s">
        <v>317</v>
      </c>
      <c r="C67" s="234" t="s">
        <v>318</v>
      </c>
      <c r="D67" s="37">
        <v>8000</v>
      </c>
      <c r="E67" s="37">
        <v>7000</v>
      </c>
      <c r="F67" s="103">
        <v>0.2</v>
      </c>
      <c r="G67" s="114">
        <v>44562</v>
      </c>
      <c r="H67" s="114">
        <v>46022</v>
      </c>
      <c r="L67" s="10"/>
    </row>
    <row r="68" spans="2:12" x14ac:dyDescent="0.35">
      <c r="B68" s="235" t="s">
        <v>317</v>
      </c>
      <c r="C68" s="234" t="s">
        <v>318</v>
      </c>
      <c r="D68" s="37">
        <v>8000</v>
      </c>
      <c r="E68" s="37">
        <v>7000</v>
      </c>
      <c r="F68" s="103">
        <v>0.2</v>
      </c>
      <c r="G68" s="114">
        <v>44562</v>
      </c>
      <c r="H68" s="114">
        <v>46022</v>
      </c>
      <c r="L68" s="10"/>
    </row>
    <row r="69" spans="2:12" x14ac:dyDescent="0.35">
      <c r="B69" s="235" t="s">
        <v>317</v>
      </c>
      <c r="C69" s="234" t="s">
        <v>318</v>
      </c>
      <c r="D69" s="37">
        <v>8000</v>
      </c>
      <c r="E69" s="37">
        <v>7000</v>
      </c>
      <c r="F69" s="103">
        <v>0.2</v>
      </c>
      <c r="G69" s="114">
        <v>44562</v>
      </c>
      <c r="H69" s="114">
        <v>46022</v>
      </c>
      <c r="L69" s="10"/>
    </row>
    <row r="70" spans="2:12" x14ac:dyDescent="0.35">
      <c r="B70" s="235" t="s">
        <v>317</v>
      </c>
      <c r="C70" s="234" t="s">
        <v>318</v>
      </c>
      <c r="D70" s="37">
        <v>8000</v>
      </c>
      <c r="E70" s="37">
        <v>7000</v>
      </c>
      <c r="F70" s="103">
        <v>0.2</v>
      </c>
      <c r="G70" s="114">
        <v>44562</v>
      </c>
      <c r="H70" s="114">
        <v>46022</v>
      </c>
      <c r="L70" s="10"/>
    </row>
    <row r="71" spans="2:12" x14ac:dyDescent="0.35">
      <c r="B71" s="235" t="s">
        <v>317</v>
      </c>
      <c r="C71" s="234" t="s">
        <v>318</v>
      </c>
      <c r="D71" s="37">
        <v>8000</v>
      </c>
      <c r="E71" s="37">
        <v>7000</v>
      </c>
      <c r="F71" s="103">
        <v>0.2</v>
      </c>
      <c r="G71" s="114">
        <v>44562</v>
      </c>
      <c r="H71" s="114">
        <v>46022</v>
      </c>
      <c r="L71" s="10"/>
    </row>
    <row r="72" spans="2:12" x14ac:dyDescent="0.35">
      <c r="B72" s="235" t="s">
        <v>317</v>
      </c>
      <c r="C72" s="234" t="s">
        <v>318</v>
      </c>
      <c r="D72" s="37">
        <v>8000</v>
      </c>
      <c r="E72" s="37">
        <v>7000</v>
      </c>
      <c r="F72" s="103">
        <v>0.2</v>
      </c>
      <c r="G72" s="114">
        <v>44562</v>
      </c>
      <c r="H72" s="114">
        <v>46022</v>
      </c>
      <c r="L72" s="10"/>
    </row>
    <row r="73" spans="2:12" x14ac:dyDescent="0.35">
      <c r="B73" s="235" t="s">
        <v>317</v>
      </c>
      <c r="C73" s="234" t="s">
        <v>318</v>
      </c>
      <c r="D73" s="37">
        <v>8000</v>
      </c>
      <c r="E73" s="37">
        <v>7000</v>
      </c>
      <c r="F73" s="103">
        <v>0.2</v>
      </c>
      <c r="G73" s="114">
        <v>44562</v>
      </c>
      <c r="H73" s="114">
        <v>46022</v>
      </c>
      <c r="L73" s="10"/>
    </row>
    <row r="74" spans="2:12" x14ac:dyDescent="0.35">
      <c r="B74" s="235" t="s">
        <v>317</v>
      </c>
      <c r="C74" s="234" t="s">
        <v>318</v>
      </c>
      <c r="D74" s="37">
        <v>8000</v>
      </c>
      <c r="E74" s="37">
        <v>7000</v>
      </c>
      <c r="F74" s="103">
        <v>0.2</v>
      </c>
      <c r="G74" s="114">
        <v>44562</v>
      </c>
      <c r="H74" s="114">
        <v>46022</v>
      </c>
      <c r="L74" s="10"/>
    </row>
    <row r="75" spans="2:12" x14ac:dyDescent="0.35">
      <c r="B75" s="235" t="s">
        <v>317</v>
      </c>
      <c r="C75" s="234" t="s">
        <v>318</v>
      </c>
      <c r="D75" s="37">
        <v>8000</v>
      </c>
      <c r="E75" s="37">
        <v>7000</v>
      </c>
      <c r="F75" s="103">
        <v>0.2</v>
      </c>
      <c r="G75" s="114">
        <v>44562</v>
      </c>
      <c r="H75" s="114">
        <v>46022</v>
      </c>
      <c r="L75" s="10"/>
    </row>
    <row r="76" spans="2:12" x14ac:dyDescent="0.35">
      <c r="B76" s="29" t="s">
        <v>319</v>
      </c>
      <c r="D76" s="38">
        <f>SUM(D66:D75)</f>
        <v>80000</v>
      </c>
      <c r="E76" s="36">
        <f>SUM(E66:E75)</f>
        <v>70000</v>
      </c>
      <c r="L76" s="10"/>
    </row>
    <row r="77" spans="2:12" x14ac:dyDescent="0.35">
      <c r="B77" s="9"/>
      <c r="L77" s="10"/>
    </row>
    <row r="78" spans="2:12" x14ac:dyDescent="0.35">
      <c r="B78" s="9"/>
      <c r="L78" s="10"/>
    </row>
    <row r="79" spans="2:12" x14ac:dyDescent="0.35">
      <c r="B79" s="9"/>
      <c r="L79" s="10"/>
    </row>
    <row r="80" spans="2:12" x14ac:dyDescent="0.35">
      <c r="B80" s="26" t="s">
        <v>320</v>
      </c>
      <c r="C80" s="16" t="s">
        <v>321</v>
      </c>
      <c r="L80" s="10"/>
    </row>
    <row r="81" spans="2:12" x14ac:dyDescent="0.35">
      <c r="B81" s="22" t="s">
        <v>322</v>
      </c>
      <c r="C81" s="115">
        <f>C6</f>
        <v>21000</v>
      </c>
      <c r="L81" s="10"/>
    </row>
    <row r="82" spans="2:12" x14ac:dyDescent="0.35">
      <c r="B82" s="22" t="s">
        <v>323</v>
      </c>
      <c r="C82" s="115">
        <f>SUM(D53+D62+D76)</f>
        <v>333000</v>
      </c>
      <c r="L82" s="10"/>
    </row>
    <row r="83" spans="2:12" x14ac:dyDescent="0.35">
      <c r="B83" s="13" t="s">
        <v>324</v>
      </c>
      <c r="C83" s="14" t="b">
        <f>C81&lt;=C82</f>
        <v>1</v>
      </c>
      <c r="D83" s="14"/>
      <c r="E83" s="14"/>
      <c r="F83" s="14"/>
      <c r="G83" s="14"/>
      <c r="H83" s="14"/>
      <c r="I83" s="14"/>
      <c r="J83" s="14"/>
      <c r="K83" s="14"/>
      <c r="L83" s="15"/>
    </row>
  </sheetData>
  <pageMargins left="0.70000000000000007" right="0.70000000000000007" top="0.75" bottom="0.75" header="0.30000000000000004" footer="0.30000000000000004"/>
  <pageSetup paperSize="9" fitToWidth="0" fitToHeight="0" orientation="portrait" r:id="rId1"/>
  <headerFooter>
    <oddFooter>&amp;L_x000D_&amp;1#&amp;"Calibri"&amp;10&amp;K000000 
--------------------------------------------------------
This document is marked as confidential</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345A156C-C692-4D82-B8B4-765D2EF162E4}">
          <x14:formula1>
            <xm:f>C_Lists!$H$5:$H$9</xm:f>
          </x14:formula1>
          <xm:sqref>C43:C52 C57:C61</xm:sqref>
        </x14:dataValidation>
        <x14:dataValidation type="list" allowBlank="1" showInputMessage="1" showErrorMessage="1" xr:uid="{A6ECA4C6-AC92-4F3C-8158-1AD613E0CDF3}">
          <x14:formula1>
            <xm:f>C_Lists!$J$5:$J$7</xm:f>
          </x14:formula1>
          <xm:sqref>C66:C75</xm:sqref>
        </x14:dataValidation>
        <x14:dataValidation type="list" allowBlank="1" showInputMessage="1" showErrorMessage="1" xr:uid="{2991B65F-AB73-4A84-8BBF-3F6CE0AE903F}">
          <x14:formula1>
            <xm:f>C_Lists!$L$5:$L$13</xm:f>
          </x14:formula1>
          <xm:sqref>B66:B75</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BF7E5-5BB6-4C97-AAC5-4771595638B5}">
  <sheetPr>
    <tabColor rgb="FFFFFF00"/>
  </sheetPr>
  <dimension ref="C1:AB215"/>
  <sheetViews>
    <sheetView showGridLines="0" zoomScale="90" zoomScaleNormal="90" workbookViewId="0">
      <selection activeCell="H219" sqref="H219"/>
    </sheetView>
  </sheetViews>
  <sheetFormatPr defaultRowHeight="14.5" x14ac:dyDescent="0.35"/>
  <cols>
    <col min="2" max="2" width="6.7265625" customWidth="1"/>
    <col min="3" max="3" width="28" bestFit="1" customWidth="1"/>
    <col min="4" max="4" width="3.7265625" customWidth="1"/>
    <col min="5" max="5" width="26.26953125" customWidth="1"/>
    <col min="6" max="6" width="19.453125" customWidth="1"/>
    <col min="7" max="7" width="2.54296875" customWidth="1"/>
    <col min="8" max="8" width="20" customWidth="1"/>
    <col min="9" max="13" width="16.1796875" customWidth="1"/>
    <col min="14" max="14" width="2.26953125" customWidth="1"/>
    <col min="15" max="20" width="10.7265625" customWidth="1"/>
    <col min="21" max="22" width="40.453125" customWidth="1"/>
    <col min="23" max="27" width="10.81640625" customWidth="1"/>
    <col min="28" max="28" width="31.453125" bestFit="1" customWidth="1"/>
  </cols>
  <sheetData>
    <row r="1" spans="3:28" x14ac:dyDescent="0.35">
      <c r="D1" t="s">
        <v>280</v>
      </c>
    </row>
    <row r="2" spans="3:28" ht="18.5" x14ac:dyDescent="0.45">
      <c r="C2" s="82" t="s">
        <v>325</v>
      </c>
      <c r="E2" s="1"/>
      <c r="F2" s="1"/>
      <c r="G2" s="1"/>
      <c r="H2" s="1"/>
      <c r="I2" s="1"/>
      <c r="J2" s="1"/>
      <c r="K2" s="1"/>
      <c r="L2" s="1"/>
      <c r="M2" s="1"/>
      <c r="N2" s="1"/>
      <c r="O2" s="1"/>
      <c r="P2" s="1"/>
      <c r="Q2" s="1"/>
      <c r="R2" s="1"/>
      <c r="S2" s="1"/>
      <c r="T2" s="1"/>
      <c r="U2" s="1"/>
      <c r="V2" s="1"/>
      <c r="W2" s="1"/>
    </row>
    <row r="3" spans="3:28" x14ac:dyDescent="0.35">
      <c r="E3" s="1"/>
      <c r="F3" s="1"/>
      <c r="G3" s="1"/>
      <c r="H3" s="1"/>
      <c r="I3" s="1"/>
      <c r="J3" s="1"/>
      <c r="K3" s="1"/>
      <c r="L3" s="1"/>
      <c r="M3" s="1"/>
      <c r="N3" s="1"/>
      <c r="O3" s="140"/>
    </row>
    <row r="4" spans="3:28" x14ac:dyDescent="0.35">
      <c r="C4" s="124" t="s">
        <v>282</v>
      </c>
      <c r="H4" s="53"/>
    </row>
    <row r="5" spans="3:28" x14ac:dyDescent="0.35">
      <c r="C5" s="1" t="s">
        <v>326</v>
      </c>
      <c r="O5" s="1"/>
      <c r="P5" s="1"/>
      <c r="Q5" s="1"/>
      <c r="R5" s="1"/>
      <c r="S5" s="1"/>
      <c r="T5" s="1"/>
      <c r="U5" s="1"/>
      <c r="V5" s="1"/>
      <c r="W5" s="1"/>
    </row>
    <row r="6" spans="3:28" ht="61.9" customHeight="1" x14ac:dyDescent="0.35">
      <c r="E6" s="1"/>
      <c r="F6" s="141" t="s">
        <v>327</v>
      </c>
      <c r="G6" s="24"/>
      <c r="H6" s="141" t="s">
        <v>328</v>
      </c>
      <c r="I6" s="292" t="s">
        <v>329</v>
      </c>
      <c r="J6" s="290"/>
      <c r="K6" s="290"/>
      <c r="L6" s="290"/>
      <c r="M6" s="291"/>
      <c r="N6" s="145"/>
      <c r="O6" s="293" t="s">
        <v>330</v>
      </c>
      <c r="P6" s="290"/>
      <c r="Q6" s="290"/>
      <c r="R6" s="290"/>
      <c r="S6" s="291"/>
      <c r="T6" s="52" t="s">
        <v>331</v>
      </c>
      <c r="U6" s="24"/>
      <c r="V6" s="24"/>
      <c r="W6" s="289" t="s">
        <v>332</v>
      </c>
      <c r="X6" s="290"/>
      <c r="Y6" s="290"/>
      <c r="Z6" s="290"/>
      <c r="AA6" s="291"/>
    </row>
    <row r="7" spans="3:28" ht="33" customHeight="1" x14ac:dyDescent="0.35">
      <c r="C7" s="150" t="s">
        <v>74</v>
      </c>
      <c r="D7" s="42"/>
      <c r="E7" s="44" t="s">
        <v>333</v>
      </c>
      <c r="F7" s="44"/>
      <c r="G7" s="131"/>
      <c r="H7" s="18"/>
      <c r="I7" s="18">
        <f>I_Baseline!C4+1</f>
        <v>2024</v>
      </c>
      <c r="J7" s="18">
        <f>I7+1</f>
        <v>2025</v>
      </c>
      <c r="K7" s="18">
        <f t="shared" ref="K7" si="0">J7+1</f>
        <v>2026</v>
      </c>
      <c r="L7" s="18">
        <f t="shared" ref="L7" si="1">K7+1</f>
        <v>2027</v>
      </c>
      <c r="M7" s="52">
        <f t="shared" ref="M7" si="2">L7+1</f>
        <v>2028</v>
      </c>
      <c r="N7" s="131"/>
      <c r="O7" s="142">
        <f>I_Baseline!C4+1</f>
        <v>2024</v>
      </c>
      <c r="P7" s="18">
        <f>O7+1</f>
        <v>2025</v>
      </c>
      <c r="Q7" s="18">
        <f t="shared" ref="Q7:S7" si="3">P7+1</f>
        <v>2026</v>
      </c>
      <c r="R7" s="18">
        <f t="shared" si="3"/>
        <v>2027</v>
      </c>
      <c r="S7" s="18">
        <f t="shared" si="3"/>
        <v>2028</v>
      </c>
      <c r="T7" s="18"/>
      <c r="U7" s="24"/>
      <c r="V7" s="18" t="s">
        <v>334</v>
      </c>
      <c r="W7" s="142">
        <f>I_Baseline!C4+1</f>
        <v>2024</v>
      </c>
      <c r="X7" s="18">
        <f>W7+1</f>
        <v>2025</v>
      </c>
      <c r="Y7" s="18">
        <f t="shared" ref="Y7:AA7" si="4">X7+1</f>
        <v>2026</v>
      </c>
      <c r="Z7" s="18">
        <f t="shared" si="4"/>
        <v>2027</v>
      </c>
      <c r="AA7" s="18">
        <f t="shared" si="4"/>
        <v>2028</v>
      </c>
      <c r="AB7" s="24"/>
    </row>
    <row r="8" spans="3:28" x14ac:dyDescent="0.35">
      <c r="C8" s="152" t="str">
        <f>I_Baseline!B16</f>
        <v>Admin Buildings /Offices</v>
      </c>
      <c r="E8" s="229" t="s">
        <v>335</v>
      </c>
      <c r="F8" s="229" t="s">
        <v>336</v>
      </c>
      <c r="H8" s="188">
        <v>0.1</v>
      </c>
      <c r="I8" s="189"/>
      <c r="J8" s="189"/>
      <c r="K8" s="189"/>
      <c r="L8" s="189"/>
      <c r="M8" s="190"/>
      <c r="O8" s="143">
        <v>2</v>
      </c>
      <c r="P8" s="58">
        <v>4</v>
      </c>
      <c r="Q8" s="58">
        <v>6</v>
      </c>
      <c r="R8" s="58">
        <v>7</v>
      </c>
      <c r="S8" s="58">
        <v>9</v>
      </c>
      <c r="T8" s="153">
        <v>5</v>
      </c>
      <c r="U8" s="148"/>
      <c r="V8" s="149">
        <f>I_Baseline!D16</f>
        <v>3000</v>
      </c>
      <c r="W8" s="147">
        <f>IF($F8="KWh",$C9*O8*$T8,$V8*$H8*I8)</f>
        <v>0</v>
      </c>
      <c r="X8" s="147">
        <f t="shared" ref="X8:AA8" si="5">IF($F8="KWh",$C9*P8*$T8,$V8*$H8*J8)</f>
        <v>0</v>
      </c>
      <c r="Y8" s="147">
        <f t="shared" si="5"/>
        <v>0</v>
      </c>
      <c r="Z8" s="147">
        <f t="shared" si="5"/>
        <v>0</v>
      </c>
      <c r="AA8" s="147">
        <f t="shared" si="5"/>
        <v>0</v>
      </c>
    </row>
    <row r="9" spans="3:28" x14ac:dyDescent="0.35">
      <c r="C9">
        <f>IF(C8=0,0,1)</f>
        <v>1</v>
      </c>
      <c r="E9" s="229" t="s">
        <v>335</v>
      </c>
      <c r="F9" s="229" t="s">
        <v>336</v>
      </c>
      <c r="H9" s="191">
        <v>0.1</v>
      </c>
      <c r="I9" s="191">
        <v>0.05</v>
      </c>
      <c r="J9" s="191">
        <v>0.1</v>
      </c>
      <c r="K9" s="191">
        <v>0.3</v>
      </c>
      <c r="L9" s="191">
        <v>0.4</v>
      </c>
      <c r="M9" s="192">
        <v>0.6</v>
      </c>
      <c r="O9" s="143"/>
      <c r="P9" s="58"/>
      <c r="Q9" s="58"/>
      <c r="R9" s="58"/>
      <c r="S9" s="58"/>
      <c r="T9" s="153"/>
      <c r="U9" s="148"/>
      <c r="V9" s="149">
        <f>V8</f>
        <v>3000</v>
      </c>
      <c r="W9" s="147">
        <f>IF($F9="KWh",$C9*O9*$T9,$V9*$H9*I9)</f>
        <v>15</v>
      </c>
      <c r="X9" s="147">
        <f t="shared" ref="X9:AA9" si="6">IF($F9="KWh",$C9*P9*$T9,$V9*$H9*J9)</f>
        <v>30</v>
      </c>
      <c r="Y9" s="147">
        <f t="shared" si="6"/>
        <v>90</v>
      </c>
      <c r="Z9" s="147">
        <f t="shared" si="6"/>
        <v>120</v>
      </c>
      <c r="AA9" s="147">
        <f t="shared" si="6"/>
        <v>180</v>
      </c>
    </row>
    <row r="10" spans="3:28" x14ac:dyDescent="0.35">
      <c r="C10" s="151"/>
      <c r="E10" s="229" t="s">
        <v>39</v>
      </c>
      <c r="F10" s="229" t="s">
        <v>337</v>
      </c>
      <c r="H10" s="189"/>
      <c r="I10" s="189"/>
      <c r="J10" s="189"/>
      <c r="K10" s="189"/>
      <c r="L10" s="189"/>
      <c r="M10" s="190"/>
      <c r="O10" s="143">
        <v>6</v>
      </c>
      <c r="P10" s="58">
        <v>4</v>
      </c>
      <c r="Q10" s="58">
        <v>6</v>
      </c>
      <c r="R10" s="58">
        <v>7</v>
      </c>
      <c r="S10" s="58">
        <v>9</v>
      </c>
      <c r="T10" s="153">
        <v>7</v>
      </c>
      <c r="U10" s="148"/>
      <c r="V10" s="149">
        <f>V8</f>
        <v>3000</v>
      </c>
      <c r="W10" s="147">
        <f>IF($F10="KWh",$C9*O10*$T10,$V10*$H10*I10)</f>
        <v>42</v>
      </c>
      <c r="X10" s="147">
        <f t="shared" ref="X10:AA10" si="7">IF($F10="KWh",$C9*P10*$T10,$V10*$H10*J10)</f>
        <v>28</v>
      </c>
      <c r="Y10" s="147">
        <f t="shared" si="7"/>
        <v>42</v>
      </c>
      <c r="Z10" s="147">
        <f t="shared" si="7"/>
        <v>49</v>
      </c>
      <c r="AA10" s="147">
        <f t="shared" si="7"/>
        <v>63</v>
      </c>
    </row>
    <row r="11" spans="3:28" x14ac:dyDescent="0.35">
      <c r="C11" s="151"/>
      <c r="E11" s="236" t="s">
        <v>40</v>
      </c>
      <c r="F11" s="229" t="s">
        <v>336</v>
      </c>
      <c r="H11" s="191">
        <v>0.05</v>
      </c>
      <c r="I11" s="191">
        <v>0.05</v>
      </c>
      <c r="J11" s="191">
        <v>0.1</v>
      </c>
      <c r="K11" s="191">
        <v>0.3</v>
      </c>
      <c r="L11" s="191">
        <v>0.4</v>
      </c>
      <c r="M11" s="192">
        <v>0.6</v>
      </c>
      <c r="O11" s="144"/>
      <c r="P11" s="137"/>
      <c r="Q11" s="137"/>
      <c r="R11" s="137"/>
      <c r="S11" s="137"/>
      <c r="T11" s="154"/>
      <c r="U11" s="148"/>
      <c r="V11" s="149">
        <f>V8</f>
        <v>3000</v>
      </c>
      <c r="W11" s="147">
        <f>IF($F11="KWh",$C9*O11*$T11,$V11*$H11*I11)</f>
        <v>7.5</v>
      </c>
      <c r="X11" s="147">
        <f t="shared" ref="X11:AA11" si="8">IF($F11="KWh",$C9*P11*$T11,$V11*$H11*J11)</f>
        <v>15</v>
      </c>
      <c r="Y11" s="147">
        <f t="shared" si="8"/>
        <v>45</v>
      </c>
      <c r="Z11" s="147">
        <f t="shared" si="8"/>
        <v>60</v>
      </c>
      <c r="AA11" s="147">
        <f t="shared" si="8"/>
        <v>90</v>
      </c>
    </row>
    <row r="12" spans="3:28" x14ac:dyDescent="0.35">
      <c r="E12" s="131"/>
      <c r="F12" s="131"/>
      <c r="G12" s="131"/>
      <c r="H12" s="41"/>
      <c r="I12" s="41"/>
      <c r="J12" s="41"/>
      <c r="K12" s="41"/>
      <c r="L12" s="41"/>
      <c r="M12" s="41"/>
      <c r="N12" s="131"/>
      <c r="O12" s="134"/>
      <c r="P12" s="134"/>
      <c r="Q12" s="134"/>
      <c r="R12" s="134"/>
      <c r="S12" s="134"/>
      <c r="T12" s="135"/>
      <c r="U12" s="146"/>
      <c r="V12" s="146"/>
      <c r="W12" s="133">
        <f>SUM(W8:W11)</f>
        <v>64.5</v>
      </c>
      <c r="X12" s="133">
        <f t="shared" ref="X12:AA12" si="9">SUM(X8:X11)</f>
        <v>73</v>
      </c>
      <c r="Y12" s="133">
        <f t="shared" si="9"/>
        <v>177</v>
      </c>
      <c r="Z12" s="133">
        <f t="shared" si="9"/>
        <v>229</v>
      </c>
      <c r="AA12" s="133">
        <f t="shared" si="9"/>
        <v>333</v>
      </c>
    </row>
    <row r="13" spans="3:28" x14ac:dyDescent="0.35">
      <c r="E13" s="131"/>
      <c r="F13" s="131"/>
      <c r="G13" s="131"/>
      <c r="H13" s="41"/>
      <c r="I13" s="41"/>
      <c r="J13" s="41"/>
      <c r="K13" s="41"/>
      <c r="L13" s="41"/>
      <c r="M13" s="41"/>
      <c r="N13" s="131"/>
      <c r="O13" s="134"/>
      <c r="P13" s="134"/>
      <c r="Q13" s="134"/>
      <c r="R13" s="134"/>
      <c r="S13" s="134"/>
      <c r="T13" s="135"/>
      <c r="U13" s="146"/>
      <c r="V13" s="146"/>
      <c r="W13" s="56"/>
      <c r="X13" s="56"/>
      <c r="Y13" s="56"/>
      <c r="Z13" s="56"/>
      <c r="AA13" s="56"/>
    </row>
    <row r="14" spans="3:28" x14ac:dyDescent="0.35">
      <c r="C14" s="22" t="str">
        <f>I_Baseline!B17</f>
        <v>Car Parks</v>
      </c>
      <c r="E14" s="237" t="s">
        <v>36</v>
      </c>
      <c r="F14" s="229" t="s">
        <v>337</v>
      </c>
      <c r="H14" s="189"/>
      <c r="I14" s="189"/>
      <c r="J14" s="189"/>
      <c r="K14" s="189"/>
      <c r="L14" s="189"/>
      <c r="M14" s="190"/>
      <c r="O14" s="143">
        <v>2</v>
      </c>
      <c r="P14" s="58">
        <v>4</v>
      </c>
      <c r="Q14" s="58">
        <v>6</v>
      </c>
      <c r="R14" s="58">
        <v>7</v>
      </c>
      <c r="S14" s="58">
        <v>9</v>
      </c>
      <c r="T14" s="55">
        <v>5</v>
      </c>
      <c r="U14" s="148"/>
      <c r="V14" s="149">
        <f>I_Baseline!D17</f>
        <v>3000</v>
      </c>
      <c r="W14" s="147">
        <f>IF($F14="KWh",$C15*O14*$T14,$V14*$H14*I14)</f>
        <v>10</v>
      </c>
      <c r="X14" s="147">
        <f t="shared" ref="X14" si="10">IF($F14="KWh",$C15*P14*$T14,$V14*$H14*J14)</f>
        <v>20</v>
      </c>
      <c r="Y14" s="147">
        <f t="shared" ref="Y14" si="11">IF($F14="KWh",$C15*Q14*$T14,$V14*$H14*K14)</f>
        <v>30</v>
      </c>
      <c r="Z14" s="147">
        <f t="shared" ref="Z14" si="12">IF($F14="KWh",$C15*R14*$T14,$V14*$H14*L14)</f>
        <v>35</v>
      </c>
      <c r="AA14" s="147">
        <f t="shared" ref="AA14" si="13">IF($F14="KWh",$C15*S14*$T14,$V14*$H14*M14)</f>
        <v>45</v>
      </c>
    </row>
    <row r="15" spans="3:28" x14ac:dyDescent="0.35">
      <c r="C15">
        <f>IF(C14=0,0,1)</f>
        <v>1</v>
      </c>
      <c r="E15" s="229" t="s">
        <v>38</v>
      </c>
      <c r="F15" s="229" t="s">
        <v>336</v>
      </c>
      <c r="H15" s="191">
        <v>0.05</v>
      </c>
      <c r="I15" s="191">
        <v>0.05</v>
      </c>
      <c r="J15" s="191">
        <v>0.1</v>
      </c>
      <c r="K15" s="191">
        <v>0.3</v>
      </c>
      <c r="L15" s="191">
        <v>0.4</v>
      </c>
      <c r="M15" s="192">
        <v>0.6</v>
      </c>
      <c r="O15" s="143"/>
      <c r="P15" s="58"/>
      <c r="Q15" s="58"/>
      <c r="R15" s="58"/>
      <c r="S15" s="58"/>
      <c r="T15" s="55"/>
      <c r="U15" s="148"/>
      <c r="V15" s="149">
        <f>V14</f>
        <v>3000</v>
      </c>
      <c r="W15" s="147">
        <f>IF($F15="KWh",$C15*O15*$T15,$V15*$H15*I15)</f>
        <v>7.5</v>
      </c>
      <c r="X15" s="147">
        <f t="shared" ref="X15" si="14">IF($F15="KWh",$C15*P15*$T15,$V15*$H15*J15)</f>
        <v>15</v>
      </c>
      <c r="Y15" s="147">
        <f t="shared" ref="Y15" si="15">IF($F15="KWh",$C15*Q15*$T15,$V15*$H15*K15)</f>
        <v>45</v>
      </c>
      <c r="Z15" s="147">
        <f t="shared" ref="Z15" si="16">IF($F15="KWh",$C15*R15*$T15,$V15*$H15*L15)</f>
        <v>60</v>
      </c>
      <c r="AA15" s="147">
        <f t="shared" ref="AA15" si="17">IF($F15="KWh",$C15*S15*$T15,$V15*$H15*M15)</f>
        <v>90</v>
      </c>
    </row>
    <row r="16" spans="3:28" x14ac:dyDescent="0.35">
      <c r="E16" s="229" t="s">
        <v>39</v>
      </c>
      <c r="F16" s="229" t="s">
        <v>337</v>
      </c>
      <c r="H16" s="189"/>
      <c r="I16" s="189"/>
      <c r="J16" s="189"/>
      <c r="K16" s="189"/>
      <c r="L16" s="189"/>
      <c r="M16" s="190"/>
      <c r="O16" s="143">
        <v>6</v>
      </c>
      <c r="P16" s="58">
        <v>4</v>
      </c>
      <c r="Q16" s="58">
        <v>6</v>
      </c>
      <c r="R16" s="58">
        <v>7</v>
      </c>
      <c r="S16" s="58">
        <v>9</v>
      </c>
      <c r="T16" s="55">
        <v>7</v>
      </c>
      <c r="U16" s="148"/>
      <c r="V16" s="149">
        <f>V14</f>
        <v>3000</v>
      </c>
      <c r="W16" s="147">
        <f>IF($F16="KWh",$C15*O16*$T16,$V16*$H16*I16)</f>
        <v>42</v>
      </c>
      <c r="X16" s="147">
        <f t="shared" ref="X16" si="18">IF($F16="KWh",$C15*P16*$T16,$V16*$H16*J16)</f>
        <v>28</v>
      </c>
      <c r="Y16" s="147">
        <f t="shared" ref="Y16" si="19">IF($F16="KWh",$C15*Q16*$T16,$V16*$H16*K16)</f>
        <v>42</v>
      </c>
      <c r="Z16" s="147">
        <f t="shared" ref="Z16" si="20">IF($F16="KWh",$C15*R16*$T16,$V16*$H16*L16)</f>
        <v>49</v>
      </c>
      <c r="AA16" s="147">
        <f t="shared" ref="AA16" si="21">IF($F16="KWh",$C15*S16*$T16,$V16*$H16*M16)</f>
        <v>63</v>
      </c>
    </row>
    <row r="17" spans="3:28" x14ac:dyDescent="0.35">
      <c r="E17" s="236" t="s">
        <v>40</v>
      </c>
      <c r="F17" s="229" t="s">
        <v>336</v>
      </c>
      <c r="H17" s="191">
        <v>0.05</v>
      </c>
      <c r="I17" s="191">
        <v>0.05</v>
      </c>
      <c r="J17" s="191">
        <v>0.1</v>
      </c>
      <c r="K17" s="191">
        <v>0.3</v>
      </c>
      <c r="L17" s="191">
        <v>0.4</v>
      </c>
      <c r="M17" s="192">
        <v>0.6</v>
      </c>
      <c r="O17" s="144"/>
      <c r="P17" s="137"/>
      <c r="Q17" s="137"/>
      <c r="R17" s="137"/>
      <c r="S17" s="137"/>
      <c r="T17" s="138"/>
      <c r="U17" s="148"/>
      <c r="V17" s="149">
        <f>V14</f>
        <v>3000</v>
      </c>
      <c r="W17" s="147">
        <f>IF($F17="KWh",$C15*O17*$T17,$V17*$H17*I17)</f>
        <v>7.5</v>
      </c>
      <c r="X17" s="147">
        <f t="shared" ref="X17" si="22">IF($F17="KWh",$C15*P17*$T17,$V17*$H17*J17)</f>
        <v>15</v>
      </c>
      <c r="Y17" s="147">
        <f t="shared" ref="Y17" si="23">IF($F17="KWh",$C15*Q17*$T17,$V17*$H17*K17)</f>
        <v>45</v>
      </c>
      <c r="Z17" s="147">
        <f t="shared" ref="Z17" si="24">IF($F17="KWh",$C15*R17*$T17,$V17*$H17*L17)</f>
        <v>60</v>
      </c>
      <c r="AA17" s="147">
        <f t="shared" ref="AA17" si="25">IF($F17="KWh",$C15*S17*$T17,$V17*$H17*M17)</f>
        <v>90</v>
      </c>
    </row>
    <row r="18" spans="3:28" x14ac:dyDescent="0.35">
      <c r="E18" s="131"/>
      <c r="F18" s="131"/>
      <c r="G18" s="131"/>
      <c r="H18" s="41"/>
      <c r="I18" s="41"/>
      <c r="J18" s="41"/>
      <c r="K18" s="41"/>
      <c r="L18" s="41"/>
      <c r="M18" s="41"/>
      <c r="N18" s="131"/>
      <c r="O18" s="134"/>
      <c r="P18" s="134"/>
      <c r="Q18" s="134"/>
      <c r="R18" s="134"/>
      <c r="S18" s="134"/>
      <c r="T18" s="135"/>
      <c r="U18" s="146"/>
      <c r="V18" s="146"/>
      <c r="W18" s="133">
        <f>SUM(W14:W17)</f>
        <v>67</v>
      </c>
      <c r="X18" s="133">
        <f t="shared" ref="X18" si="26">SUM(X14:X17)</f>
        <v>78</v>
      </c>
      <c r="Y18" s="133">
        <f t="shared" ref="Y18" si="27">SUM(Y14:Y17)</f>
        <v>162</v>
      </c>
      <c r="Z18" s="133">
        <f t="shared" ref="Z18" si="28">SUM(Z14:Z17)</f>
        <v>204</v>
      </c>
      <c r="AA18" s="133">
        <f t="shared" ref="AA18" si="29">SUM(AA14:AA17)</f>
        <v>288</v>
      </c>
    </row>
    <row r="19" spans="3:28" x14ac:dyDescent="0.35">
      <c r="E19" s="131"/>
      <c r="F19" s="131"/>
      <c r="G19" s="131"/>
      <c r="H19" s="41"/>
      <c r="I19" s="41"/>
      <c r="J19" s="41"/>
      <c r="K19" s="41"/>
      <c r="L19" s="41"/>
      <c r="M19" s="41"/>
      <c r="N19" s="131"/>
      <c r="O19" s="134"/>
      <c r="P19" s="134"/>
      <c r="Q19" s="134"/>
      <c r="R19" s="134"/>
      <c r="S19" s="134"/>
      <c r="T19" s="135"/>
      <c r="U19" s="146"/>
      <c r="V19" s="146"/>
      <c r="W19" s="56"/>
      <c r="X19" s="57"/>
      <c r="Y19" s="57"/>
      <c r="Z19" s="57"/>
      <c r="AA19" s="57"/>
    </row>
    <row r="20" spans="3:28" x14ac:dyDescent="0.35">
      <c r="C20" s="22" t="str">
        <f>I_Baseline!B18</f>
        <v>Care Homes</v>
      </c>
      <c r="E20" s="237" t="s">
        <v>36</v>
      </c>
      <c r="F20" s="229" t="s">
        <v>337</v>
      </c>
      <c r="H20" s="189"/>
      <c r="I20" s="189"/>
      <c r="J20" s="189"/>
      <c r="K20" s="189"/>
      <c r="L20" s="189"/>
      <c r="M20" s="190"/>
      <c r="O20" s="143">
        <v>2</v>
      </c>
      <c r="P20" s="58">
        <v>4</v>
      </c>
      <c r="Q20" s="58">
        <v>6</v>
      </c>
      <c r="R20" s="58">
        <v>7</v>
      </c>
      <c r="S20" s="58">
        <v>9</v>
      </c>
      <c r="T20" s="55">
        <v>5</v>
      </c>
      <c r="U20" s="148"/>
      <c r="V20" s="149">
        <f>I_Baseline!D18</f>
        <v>3000</v>
      </c>
      <c r="W20" s="147">
        <f>IF($F20="KWh",$C21*O20*$T20,$V20*$H20*I20)</f>
        <v>10</v>
      </c>
      <c r="X20" s="147">
        <f t="shared" ref="X20" si="30">IF($F20="KWh",$C21*P20*$T20,$V20*$H20*J20)</f>
        <v>20</v>
      </c>
      <c r="Y20" s="147">
        <f t="shared" ref="Y20" si="31">IF($F20="KWh",$C21*Q20*$T20,$V20*$H20*K20)</f>
        <v>30</v>
      </c>
      <c r="Z20" s="147">
        <f t="shared" ref="Z20" si="32">IF($F20="KWh",$C21*R20*$T20,$V20*$H20*L20)</f>
        <v>35</v>
      </c>
      <c r="AA20" s="147">
        <f t="shared" ref="AA20" si="33">IF($F20="KWh",$C21*S20*$T20,$V20*$H20*M20)</f>
        <v>45</v>
      </c>
    </row>
    <row r="21" spans="3:28" x14ac:dyDescent="0.35">
      <c r="C21">
        <f>IF(C20=0,0,1)</f>
        <v>1</v>
      </c>
      <c r="E21" s="229" t="s">
        <v>38</v>
      </c>
      <c r="F21" s="229" t="s">
        <v>336</v>
      </c>
      <c r="H21" s="191">
        <v>0.05</v>
      </c>
      <c r="I21" s="191">
        <v>0.05</v>
      </c>
      <c r="J21" s="191">
        <v>0.1</v>
      </c>
      <c r="K21" s="191">
        <v>0.3</v>
      </c>
      <c r="L21" s="191">
        <v>0.4</v>
      </c>
      <c r="M21" s="192">
        <v>0.6</v>
      </c>
      <c r="O21" s="143"/>
      <c r="P21" s="58"/>
      <c r="Q21" s="58"/>
      <c r="R21" s="58"/>
      <c r="S21" s="58"/>
      <c r="T21" s="55"/>
      <c r="U21" s="148"/>
      <c r="V21" s="149">
        <f>V20</f>
        <v>3000</v>
      </c>
      <c r="W21" s="147">
        <f>IF($F21="KWh",$C21*O21*$T21,$V21*$H21*I21)</f>
        <v>7.5</v>
      </c>
      <c r="X21" s="147">
        <f t="shared" ref="X21" si="34">IF($F21="KWh",$C21*P21*$T21,$V21*$H21*J21)</f>
        <v>15</v>
      </c>
      <c r="Y21" s="147">
        <f t="shared" ref="Y21" si="35">IF($F21="KWh",$C21*Q21*$T21,$V21*$H21*K21)</f>
        <v>45</v>
      </c>
      <c r="Z21" s="147">
        <f t="shared" ref="Z21" si="36">IF($F21="KWh",$C21*R21*$T21,$V21*$H21*L21)</f>
        <v>60</v>
      </c>
      <c r="AA21" s="147">
        <f t="shared" ref="AA21" si="37">IF($F21="KWh",$C21*S21*$T21,$V21*$H21*M21)</f>
        <v>90</v>
      </c>
    </row>
    <row r="22" spans="3:28" x14ac:dyDescent="0.35">
      <c r="E22" s="229" t="s">
        <v>39</v>
      </c>
      <c r="F22" s="229" t="s">
        <v>337</v>
      </c>
      <c r="H22" s="189"/>
      <c r="I22" s="189"/>
      <c r="J22" s="189"/>
      <c r="K22" s="189"/>
      <c r="L22" s="189"/>
      <c r="M22" s="190"/>
      <c r="O22" s="143">
        <v>6</v>
      </c>
      <c r="P22" s="58">
        <v>4</v>
      </c>
      <c r="Q22" s="58">
        <v>6</v>
      </c>
      <c r="R22" s="58">
        <v>7</v>
      </c>
      <c r="S22" s="58">
        <v>9</v>
      </c>
      <c r="T22" s="55">
        <v>7</v>
      </c>
      <c r="U22" s="148"/>
      <c r="V22" s="149">
        <f>V20</f>
        <v>3000</v>
      </c>
      <c r="W22" s="147">
        <f>IF($F22="KWh",$C21*O22*$T22,$V22*$H22*I22)</f>
        <v>42</v>
      </c>
      <c r="X22" s="147">
        <f t="shared" ref="X22" si="38">IF($F22="KWh",$C21*P22*$T22,$V22*$H22*J22)</f>
        <v>28</v>
      </c>
      <c r="Y22" s="147">
        <f t="shared" ref="Y22" si="39">IF($F22="KWh",$C21*Q22*$T22,$V22*$H22*K22)</f>
        <v>42</v>
      </c>
      <c r="Z22" s="147">
        <f t="shared" ref="Z22" si="40">IF($F22="KWh",$C21*R22*$T22,$V22*$H22*L22)</f>
        <v>49</v>
      </c>
      <c r="AA22" s="147">
        <f t="shared" ref="AA22" si="41">IF($F22="KWh",$C21*S22*$T22,$V22*$H22*M22)</f>
        <v>63</v>
      </c>
    </row>
    <row r="23" spans="3:28" x14ac:dyDescent="0.35">
      <c r="E23" s="236" t="s">
        <v>40</v>
      </c>
      <c r="F23" s="229" t="s">
        <v>336</v>
      </c>
      <c r="H23" s="191">
        <v>0.05</v>
      </c>
      <c r="I23" s="191">
        <v>0.05</v>
      </c>
      <c r="J23" s="191">
        <v>0.1</v>
      </c>
      <c r="K23" s="191">
        <v>0.3</v>
      </c>
      <c r="L23" s="191">
        <v>0.4</v>
      </c>
      <c r="M23" s="192">
        <v>0.6</v>
      </c>
      <c r="O23" s="144"/>
      <c r="P23" s="137"/>
      <c r="Q23" s="137"/>
      <c r="R23" s="137"/>
      <c r="S23" s="137"/>
      <c r="T23" s="138"/>
      <c r="U23" s="148"/>
      <c r="V23" s="149">
        <f>V20</f>
        <v>3000</v>
      </c>
      <c r="W23" s="147">
        <f>IF($F23="KWh",$C21*O23*$T23,$V23*$H23*I23)</f>
        <v>7.5</v>
      </c>
      <c r="X23" s="147">
        <f t="shared" ref="X23" si="42">IF($F23="KWh",$C21*P23*$T23,$V23*$H23*J23)</f>
        <v>15</v>
      </c>
      <c r="Y23" s="147">
        <f t="shared" ref="Y23" si="43">IF($F23="KWh",$C21*Q23*$T23,$V23*$H23*K23)</f>
        <v>45</v>
      </c>
      <c r="Z23" s="147">
        <f t="shared" ref="Z23" si="44">IF($F23="KWh",$C21*R23*$T23,$V23*$H23*L23)</f>
        <v>60</v>
      </c>
      <c r="AA23" s="147">
        <f t="shared" ref="AA23" si="45">IF($F23="KWh",$C21*S23*$T23,$V23*$H23*M23)</f>
        <v>90</v>
      </c>
    </row>
    <row r="24" spans="3:28" x14ac:dyDescent="0.35">
      <c r="E24" s="131"/>
      <c r="F24" s="131"/>
      <c r="G24" s="131"/>
      <c r="H24" s="41"/>
      <c r="I24" s="41"/>
      <c r="J24" s="41"/>
      <c r="K24" s="41"/>
      <c r="L24" s="41"/>
      <c r="M24" s="41"/>
      <c r="N24" s="131"/>
      <c r="O24" s="134"/>
      <c r="P24" s="134"/>
      <c r="Q24" s="134"/>
      <c r="R24" s="134"/>
      <c r="S24" s="134"/>
      <c r="T24" s="135"/>
      <c r="U24" s="146"/>
      <c r="V24" s="146"/>
      <c r="W24" s="133">
        <f>SUM(W20:W23)</f>
        <v>67</v>
      </c>
      <c r="X24" s="133">
        <f t="shared" ref="X24" si="46">SUM(X20:X23)</f>
        <v>78</v>
      </c>
      <c r="Y24" s="133">
        <f t="shared" ref="Y24" si="47">SUM(Y20:Y23)</f>
        <v>162</v>
      </c>
      <c r="Z24" s="133">
        <f t="shared" ref="Z24" si="48">SUM(Z20:Z23)</f>
        <v>204</v>
      </c>
      <c r="AA24" s="133">
        <f t="shared" ref="AA24" si="49">SUM(AA20:AA23)</f>
        <v>288</v>
      </c>
    </row>
    <row r="25" spans="3:28" x14ac:dyDescent="0.35">
      <c r="E25" s="131"/>
      <c r="F25" s="131"/>
      <c r="G25" s="131"/>
      <c r="H25" s="41"/>
      <c r="I25" s="41"/>
      <c r="J25" s="41"/>
      <c r="K25" s="41"/>
      <c r="L25" s="41"/>
      <c r="M25" s="41"/>
      <c r="N25" s="131"/>
      <c r="O25" s="134"/>
      <c r="P25" s="134"/>
      <c r="Q25" s="134"/>
      <c r="R25" s="134"/>
      <c r="S25" s="134"/>
      <c r="T25" s="135"/>
      <c r="U25" s="146"/>
      <c r="V25" s="146"/>
      <c r="W25" s="56"/>
      <c r="X25" s="57"/>
      <c r="Y25" s="57"/>
      <c r="Z25" s="57"/>
      <c r="AA25" s="57"/>
    </row>
    <row r="26" spans="3:28" x14ac:dyDescent="0.35">
      <c r="C26" s="22" t="str">
        <f>I_Baseline!B19</f>
        <v>Commercial Properties</v>
      </c>
      <c r="E26" s="237" t="s">
        <v>36</v>
      </c>
      <c r="F26" s="229" t="s">
        <v>337</v>
      </c>
      <c r="H26" s="189"/>
      <c r="I26" s="189"/>
      <c r="J26" s="189"/>
      <c r="K26" s="189"/>
      <c r="L26" s="189"/>
      <c r="M26" s="190"/>
      <c r="O26" s="143">
        <v>2</v>
      </c>
      <c r="P26" s="58">
        <v>4</v>
      </c>
      <c r="Q26" s="58">
        <v>6</v>
      </c>
      <c r="R26" s="58">
        <v>7</v>
      </c>
      <c r="S26" s="58">
        <v>9</v>
      </c>
      <c r="T26" s="55">
        <v>5</v>
      </c>
      <c r="U26" s="148"/>
      <c r="V26" s="149">
        <f>I_Baseline!D19</f>
        <v>3000</v>
      </c>
      <c r="W26" s="147">
        <f>IF($F26="KWh",$C27*O26*$T26,$V26*$H26*I26)</f>
        <v>10</v>
      </c>
      <c r="X26" s="147">
        <f t="shared" ref="X26" si="50">IF($F26="KWh",$C27*P26*$T26,$V26*$H26*J26)</f>
        <v>20</v>
      </c>
      <c r="Y26" s="147">
        <f t="shared" ref="Y26" si="51">IF($F26="KWh",$C27*Q26*$T26,$V26*$H26*K26)</f>
        <v>30</v>
      </c>
      <c r="Z26" s="147">
        <f t="shared" ref="Z26" si="52">IF($F26="KWh",$C27*R26*$T26,$V26*$H26*L26)</f>
        <v>35</v>
      </c>
      <c r="AA26" s="147">
        <f t="shared" ref="AA26" si="53">IF($F26="KWh",$C27*S26*$T26,$V26*$H26*M26)</f>
        <v>45</v>
      </c>
    </row>
    <row r="27" spans="3:28" x14ac:dyDescent="0.35">
      <c r="C27">
        <f>IF(C26=0,0,1)</f>
        <v>1</v>
      </c>
      <c r="E27" s="229" t="s">
        <v>38</v>
      </c>
      <c r="F27" s="229" t="s">
        <v>336</v>
      </c>
      <c r="H27" s="191">
        <v>0.05</v>
      </c>
      <c r="I27" s="191">
        <v>0.05</v>
      </c>
      <c r="J27" s="191">
        <v>0.1</v>
      </c>
      <c r="K27" s="191">
        <v>0.3</v>
      </c>
      <c r="L27" s="191">
        <v>0.4</v>
      </c>
      <c r="M27" s="192">
        <v>0.6</v>
      </c>
      <c r="O27" s="143"/>
      <c r="P27" s="58"/>
      <c r="Q27" s="58"/>
      <c r="R27" s="58"/>
      <c r="S27" s="58"/>
      <c r="T27" s="55"/>
      <c r="U27" s="148"/>
      <c r="V27" s="149">
        <f>V26</f>
        <v>3000</v>
      </c>
      <c r="W27" s="147">
        <f>IF($F27="KWh",$C27*O27*$T27,$V27*$H27*I27)</f>
        <v>7.5</v>
      </c>
      <c r="X27" s="147">
        <f t="shared" ref="X27" si="54">IF($F27="KWh",$C27*P27*$T27,$V27*$H27*J27)</f>
        <v>15</v>
      </c>
      <c r="Y27" s="147">
        <f t="shared" ref="Y27" si="55">IF($F27="KWh",$C27*Q27*$T27,$V27*$H27*K27)</f>
        <v>45</v>
      </c>
      <c r="Z27" s="147">
        <f t="shared" ref="Z27" si="56">IF($F27="KWh",$C27*R27*$T27,$V27*$H27*L27)</f>
        <v>60</v>
      </c>
      <c r="AA27" s="147">
        <f t="shared" ref="AA27" si="57">IF($F27="KWh",$C27*S27*$T27,$V27*$H27*M27)</f>
        <v>90</v>
      </c>
    </row>
    <row r="28" spans="3:28" x14ac:dyDescent="0.35">
      <c r="E28" s="229" t="s">
        <v>39</v>
      </c>
      <c r="F28" s="229" t="s">
        <v>337</v>
      </c>
      <c r="H28" s="189"/>
      <c r="I28" s="189"/>
      <c r="J28" s="189"/>
      <c r="K28" s="189"/>
      <c r="L28" s="189"/>
      <c r="M28" s="190"/>
      <c r="O28" s="143">
        <v>6</v>
      </c>
      <c r="P28" s="58">
        <v>4</v>
      </c>
      <c r="Q28" s="58">
        <v>6</v>
      </c>
      <c r="R28" s="58">
        <v>7</v>
      </c>
      <c r="S28" s="58">
        <v>9</v>
      </c>
      <c r="T28" s="55">
        <v>7</v>
      </c>
      <c r="U28" s="148"/>
      <c r="V28" s="149">
        <f>V26</f>
        <v>3000</v>
      </c>
      <c r="W28" s="147">
        <f>IF($F28="KWh",$C27*O28*$T28,$V28*$H28*I28)</f>
        <v>42</v>
      </c>
      <c r="X28" s="147">
        <f t="shared" ref="X28" si="58">IF($F28="KWh",$C27*P28*$T28,$V28*$H28*J28)</f>
        <v>28</v>
      </c>
      <c r="Y28" s="147">
        <f t="shared" ref="Y28" si="59">IF($F28="KWh",$C27*Q28*$T28,$V28*$H28*K28)</f>
        <v>42</v>
      </c>
      <c r="Z28" s="147">
        <f t="shared" ref="Z28" si="60">IF($F28="KWh",$C27*R28*$T28,$V28*$H28*L28)</f>
        <v>49</v>
      </c>
      <c r="AA28" s="147">
        <f t="shared" ref="AA28" si="61">IF($F28="KWh",$C27*S28*$T28,$V28*$H28*M28)</f>
        <v>63</v>
      </c>
    </row>
    <row r="29" spans="3:28" x14ac:dyDescent="0.35">
      <c r="E29" s="236" t="s">
        <v>40</v>
      </c>
      <c r="F29" s="229" t="s">
        <v>336</v>
      </c>
      <c r="H29" s="191">
        <v>0.05</v>
      </c>
      <c r="I29" s="191">
        <v>0.05</v>
      </c>
      <c r="J29" s="191">
        <v>0.1</v>
      </c>
      <c r="K29" s="191">
        <v>0.3</v>
      </c>
      <c r="L29" s="191">
        <v>0.4</v>
      </c>
      <c r="M29" s="192">
        <v>0.6</v>
      </c>
      <c r="O29" s="144"/>
      <c r="P29" s="137"/>
      <c r="Q29" s="137"/>
      <c r="R29" s="137"/>
      <c r="S29" s="137"/>
      <c r="T29" s="138"/>
      <c r="U29" s="148"/>
      <c r="V29" s="149">
        <f>V26</f>
        <v>3000</v>
      </c>
      <c r="W29" s="147">
        <f>IF($F29="KWh",$C27*O29*$T29,$V29*$H29*I29)</f>
        <v>7.5</v>
      </c>
      <c r="X29" s="147">
        <f t="shared" ref="X29" si="62">IF($F29="KWh",$C27*P29*$T29,$V29*$H29*J29)</f>
        <v>15</v>
      </c>
      <c r="Y29" s="147">
        <f t="shared" ref="Y29" si="63">IF($F29="KWh",$C27*Q29*$T29,$V29*$H29*K29)</f>
        <v>45</v>
      </c>
      <c r="Z29" s="147">
        <f t="shared" ref="Z29" si="64">IF($F29="KWh",$C27*R29*$T29,$V29*$H29*L29)</f>
        <v>60</v>
      </c>
      <c r="AA29" s="147">
        <f t="shared" ref="AA29" si="65">IF($F29="KWh",$C27*S29*$T29,$V29*$H29*M29)</f>
        <v>90</v>
      </c>
    </row>
    <row r="30" spans="3:28" x14ac:dyDescent="0.35">
      <c r="E30" s="131"/>
      <c r="F30" s="131"/>
      <c r="G30" s="131"/>
      <c r="H30" s="41"/>
      <c r="I30" s="41"/>
      <c r="J30" s="41"/>
      <c r="K30" s="41"/>
      <c r="L30" s="41"/>
      <c r="M30" s="41"/>
      <c r="N30" s="131"/>
      <c r="O30" s="41"/>
      <c r="P30" s="41"/>
      <c r="Q30" s="41"/>
      <c r="R30" s="41"/>
      <c r="S30" s="41"/>
      <c r="T30" s="24"/>
      <c r="U30" s="24"/>
      <c r="V30" s="24"/>
      <c r="W30" s="133">
        <f>SUM(W26:W29)</f>
        <v>67</v>
      </c>
      <c r="X30" s="133">
        <f t="shared" ref="X30:AA30" si="66">SUM(X26:X29)</f>
        <v>78</v>
      </c>
      <c r="Y30" s="133">
        <f t="shared" si="66"/>
        <v>162</v>
      </c>
      <c r="Z30" s="133">
        <f t="shared" si="66"/>
        <v>204</v>
      </c>
      <c r="AA30" s="133">
        <f t="shared" si="66"/>
        <v>288</v>
      </c>
    </row>
    <row r="31" spans="3:28" x14ac:dyDescent="0.35">
      <c r="E31" s="131"/>
      <c r="F31" s="131"/>
      <c r="G31" s="131"/>
      <c r="H31" s="41"/>
      <c r="I31" s="41"/>
      <c r="J31" s="41"/>
      <c r="K31" s="41"/>
      <c r="L31" s="41"/>
      <c r="M31" s="41"/>
      <c r="N31" s="131"/>
      <c r="O31" s="41"/>
      <c r="P31" s="41"/>
      <c r="Q31" s="41"/>
      <c r="R31" s="41"/>
      <c r="S31" s="41"/>
      <c r="T31" s="24"/>
      <c r="U31" s="24"/>
      <c r="V31" s="24"/>
      <c r="W31" s="133"/>
      <c r="X31" s="133"/>
      <c r="Y31" s="133"/>
      <c r="Z31" s="133"/>
      <c r="AA31" s="133"/>
    </row>
    <row r="32" spans="3:28" x14ac:dyDescent="0.35">
      <c r="C32" s="22" t="str">
        <f>I_Baseline!B20</f>
        <v>Community Centres</v>
      </c>
      <c r="E32" s="237" t="s">
        <v>36</v>
      </c>
      <c r="F32" s="229" t="s">
        <v>337</v>
      </c>
      <c r="H32" s="189"/>
      <c r="I32" s="189"/>
      <c r="J32" s="189"/>
      <c r="K32" s="189"/>
      <c r="L32" s="189"/>
      <c r="M32" s="190"/>
      <c r="O32" s="143">
        <v>2</v>
      </c>
      <c r="P32" s="58">
        <v>4</v>
      </c>
      <c r="Q32" s="58">
        <v>6</v>
      </c>
      <c r="R32" s="58">
        <v>7</v>
      </c>
      <c r="S32" s="58">
        <v>9</v>
      </c>
      <c r="T32" s="55">
        <v>5</v>
      </c>
      <c r="U32" s="148"/>
      <c r="V32" s="149">
        <f>I_Baseline!D20</f>
        <v>3000</v>
      </c>
      <c r="W32" s="147">
        <f>IF($F32="KWh",$C33*O32*$T32,$V32*$H32*I32)</f>
        <v>10</v>
      </c>
      <c r="X32" s="147">
        <f t="shared" ref="X32" si="67">IF($F32="KWh",$C33*P32*$T32,$V32*$H32*J32)</f>
        <v>20</v>
      </c>
      <c r="Y32" s="147">
        <f t="shared" ref="Y32" si="68">IF($F32="KWh",$C33*Q32*$T32,$V32*$H32*K32)</f>
        <v>30</v>
      </c>
      <c r="Z32" s="147">
        <f t="shared" ref="Z32" si="69">IF($F32="KWh",$C33*R32*$T32,$V32*$H32*L32)</f>
        <v>35</v>
      </c>
      <c r="AA32" s="147">
        <f t="shared" ref="AA32" si="70">IF($F32="KWh",$C33*S32*$T32,$V32*$H32*M32)</f>
        <v>45</v>
      </c>
      <c r="AB32" s="23"/>
    </row>
    <row r="33" spans="3:27" x14ac:dyDescent="0.35">
      <c r="C33">
        <f>IF(C32=0,0,1)</f>
        <v>1</v>
      </c>
      <c r="E33" s="229" t="s">
        <v>38</v>
      </c>
      <c r="F33" s="229" t="s">
        <v>336</v>
      </c>
      <c r="H33" s="191">
        <v>0.05</v>
      </c>
      <c r="I33" s="191">
        <v>0.05</v>
      </c>
      <c r="J33" s="191">
        <v>0.1</v>
      </c>
      <c r="K33" s="191">
        <v>0.3</v>
      </c>
      <c r="L33" s="191">
        <v>0.4</v>
      </c>
      <c r="M33" s="192">
        <v>0.6</v>
      </c>
      <c r="O33" s="143"/>
      <c r="P33" s="58"/>
      <c r="Q33" s="58"/>
      <c r="R33" s="58"/>
      <c r="S33" s="58"/>
      <c r="T33" s="55"/>
      <c r="U33" s="148"/>
      <c r="V33" s="149">
        <f>V32</f>
        <v>3000</v>
      </c>
      <c r="W33" s="147">
        <f>IF($F33="KWh",$C33*O33*$T33,$V33*$H33*I33)</f>
        <v>7.5</v>
      </c>
      <c r="X33" s="147">
        <f t="shared" ref="X33" si="71">IF($F33="KWh",$C33*P33*$T33,$V33*$H33*J33)</f>
        <v>15</v>
      </c>
      <c r="Y33" s="147">
        <f t="shared" ref="Y33" si="72">IF($F33="KWh",$C33*Q33*$T33,$V33*$H33*K33)</f>
        <v>45</v>
      </c>
      <c r="Z33" s="147">
        <f t="shared" ref="Z33" si="73">IF($F33="KWh",$C33*R33*$T33,$V33*$H33*L33)</f>
        <v>60</v>
      </c>
      <c r="AA33" s="147">
        <f t="shared" ref="AA33" si="74">IF($F33="KWh",$C33*S33*$T33,$V33*$H33*M33)</f>
        <v>90</v>
      </c>
    </row>
    <row r="34" spans="3:27" x14ac:dyDescent="0.35">
      <c r="E34" s="229" t="s">
        <v>39</v>
      </c>
      <c r="F34" s="229" t="s">
        <v>337</v>
      </c>
      <c r="H34" s="189"/>
      <c r="I34" s="189"/>
      <c r="J34" s="189"/>
      <c r="K34" s="189"/>
      <c r="L34" s="189"/>
      <c r="M34" s="190"/>
      <c r="O34" s="143">
        <v>6</v>
      </c>
      <c r="P34" s="58">
        <v>4</v>
      </c>
      <c r="Q34" s="58">
        <v>6</v>
      </c>
      <c r="R34" s="58">
        <v>7</v>
      </c>
      <c r="S34" s="58">
        <v>9</v>
      </c>
      <c r="T34" s="55">
        <v>7</v>
      </c>
      <c r="U34" s="148"/>
      <c r="V34" s="149">
        <f>V32</f>
        <v>3000</v>
      </c>
      <c r="W34" s="147">
        <f>IF($F34="KWh",$C33*O34*$T34,$V34*$H34*I34)</f>
        <v>42</v>
      </c>
      <c r="X34" s="147">
        <f t="shared" ref="X34" si="75">IF($F34="KWh",$C33*P34*$T34,$V34*$H34*J34)</f>
        <v>28</v>
      </c>
      <c r="Y34" s="147">
        <f t="shared" ref="Y34" si="76">IF($F34="KWh",$C33*Q34*$T34,$V34*$H34*K34)</f>
        <v>42</v>
      </c>
      <c r="Z34" s="147">
        <f t="shared" ref="Z34" si="77">IF($F34="KWh",$C33*R34*$T34,$V34*$H34*L34)</f>
        <v>49</v>
      </c>
      <c r="AA34" s="147">
        <f t="shared" ref="AA34" si="78">IF($F34="KWh",$C33*S34*$T34,$V34*$H34*M34)</f>
        <v>63</v>
      </c>
    </row>
    <row r="35" spans="3:27" x14ac:dyDescent="0.35">
      <c r="E35" s="236" t="s">
        <v>40</v>
      </c>
      <c r="F35" s="229" t="s">
        <v>336</v>
      </c>
      <c r="H35" s="191">
        <v>0.05</v>
      </c>
      <c r="I35" s="191">
        <v>0.05</v>
      </c>
      <c r="J35" s="191">
        <v>0.1</v>
      </c>
      <c r="K35" s="191">
        <v>0.3</v>
      </c>
      <c r="L35" s="191">
        <v>0.4</v>
      </c>
      <c r="M35" s="192">
        <v>0.6</v>
      </c>
      <c r="O35" s="144"/>
      <c r="P35" s="137"/>
      <c r="Q35" s="137"/>
      <c r="R35" s="137"/>
      <c r="S35" s="137"/>
      <c r="T35" s="138"/>
      <c r="U35" s="148"/>
      <c r="V35" s="149">
        <f>V32</f>
        <v>3000</v>
      </c>
      <c r="W35" s="147">
        <f>IF($F35="KWh",$C33*O35*$T35,$V35*$H35*I35)</f>
        <v>7.5</v>
      </c>
      <c r="X35" s="147">
        <f t="shared" ref="X35" si="79">IF($F35="KWh",$C33*P35*$T35,$V35*$H35*J35)</f>
        <v>15</v>
      </c>
      <c r="Y35" s="147">
        <f t="shared" ref="Y35" si="80">IF($F35="KWh",$C33*Q35*$T35,$V35*$H35*K35)</f>
        <v>45</v>
      </c>
      <c r="Z35" s="147">
        <f t="shared" ref="Z35" si="81">IF($F35="KWh",$C33*R35*$T35,$V35*$H35*L35)</f>
        <v>60</v>
      </c>
      <c r="AA35" s="147">
        <f t="shared" ref="AA35" si="82">IF($F35="KWh",$C33*S35*$T35,$V35*$H35*M35)</f>
        <v>90</v>
      </c>
    </row>
    <row r="36" spans="3:27" x14ac:dyDescent="0.35">
      <c r="E36" s="131"/>
      <c r="F36" s="131"/>
      <c r="G36" s="131"/>
      <c r="H36" s="41"/>
      <c r="I36" s="41"/>
      <c r="J36" s="41"/>
      <c r="K36" s="41"/>
      <c r="L36" s="41"/>
      <c r="M36" s="41"/>
      <c r="N36" s="131"/>
      <c r="O36" s="134"/>
      <c r="P36" s="134"/>
      <c r="Q36" s="134"/>
      <c r="R36" s="134"/>
      <c r="S36" s="134"/>
      <c r="T36" s="135"/>
      <c r="U36" s="146"/>
      <c r="V36" s="146"/>
      <c r="W36" s="133">
        <f>SUM(W32:W35)</f>
        <v>67</v>
      </c>
      <c r="X36" s="133">
        <f t="shared" ref="X36:AA36" si="83">SUM(X32:X35)</f>
        <v>78</v>
      </c>
      <c r="Y36" s="133">
        <f t="shared" si="83"/>
        <v>162</v>
      </c>
      <c r="Z36" s="133">
        <f t="shared" si="83"/>
        <v>204</v>
      </c>
      <c r="AA36" s="133">
        <f t="shared" si="83"/>
        <v>288</v>
      </c>
    </row>
    <row r="37" spans="3:27" x14ac:dyDescent="0.35">
      <c r="E37" s="131"/>
      <c r="F37" s="131"/>
      <c r="G37" s="131"/>
      <c r="H37" s="41"/>
      <c r="I37" s="41"/>
      <c r="J37" s="41"/>
      <c r="K37" s="41"/>
      <c r="L37" s="41"/>
      <c r="M37" s="41"/>
      <c r="N37" s="131"/>
      <c r="O37" s="134"/>
      <c r="P37" s="134"/>
      <c r="Q37" s="134"/>
      <c r="R37" s="134"/>
      <c r="S37" s="134"/>
      <c r="T37" s="135"/>
      <c r="U37" s="146"/>
      <c r="V37" s="146"/>
      <c r="W37" s="133"/>
      <c r="X37" s="133"/>
      <c r="Y37" s="133"/>
      <c r="Z37" s="133"/>
      <c r="AA37" s="133"/>
    </row>
    <row r="38" spans="3:27" x14ac:dyDescent="0.35">
      <c r="C38" s="22" t="str">
        <f>I_Baseline!B21</f>
        <v>Day Centres</v>
      </c>
      <c r="E38" s="237" t="s">
        <v>36</v>
      </c>
      <c r="F38" s="229" t="s">
        <v>337</v>
      </c>
      <c r="H38" s="189"/>
      <c r="I38" s="189"/>
      <c r="J38" s="189"/>
      <c r="K38" s="189"/>
      <c r="L38" s="189"/>
      <c r="M38" s="190"/>
      <c r="O38" s="143">
        <v>2</v>
      </c>
      <c r="P38" s="58">
        <v>4</v>
      </c>
      <c r="Q38" s="58">
        <v>6</v>
      </c>
      <c r="R38" s="58">
        <v>7</v>
      </c>
      <c r="S38" s="58">
        <v>9</v>
      </c>
      <c r="T38" s="55">
        <v>5</v>
      </c>
      <c r="U38" s="148"/>
      <c r="V38" s="149">
        <f>I_Baseline!D21</f>
        <v>3000</v>
      </c>
      <c r="W38" s="147">
        <f>IF($F38="KWh",$C39*O38*$T38,$V38*$H38*I38)</f>
        <v>10</v>
      </c>
      <c r="X38" s="147">
        <f t="shared" ref="X38" si="84">IF($F38="KWh",$C39*P38*$T38,$V38*$H38*J38)</f>
        <v>20</v>
      </c>
      <c r="Y38" s="147">
        <f t="shared" ref="Y38" si="85">IF($F38="KWh",$C39*Q38*$T38,$V38*$H38*K38)</f>
        <v>30</v>
      </c>
      <c r="Z38" s="147">
        <f t="shared" ref="Z38" si="86">IF($F38="KWh",$C39*R38*$T38,$V38*$H38*L38)</f>
        <v>35</v>
      </c>
      <c r="AA38" s="147">
        <f t="shared" ref="AA38" si="87">IF($F38="KWh",$C39*S38*$T38,$V38*$H38*M38)</f>
        <v>45</v>
      </c>
    </row>
    <row r="39" spans="3:27" x14ac:dyDescent="0.35">
      <c r="C39">
        <f>IF(C38=0,0,1)</f>
        <v>1</v>
      </c>
      <c r="E39" s="229" t="s">
        <v>38</v>
      </c>
      <c r="F39" s="229" t="s">
        <v>336</v>
      </c>
      <c r="H39" s="191">
        <v>0.05</v>
      </c>
      <c r="I39" s="191">
        <v>0.05</v>
      </c>
      <c r="J39" s="191">
        <v>0.1</v>
      </c>
      <c r="K39" s="191">
        <v>0.3</v>
      </c>
      <c r="L39" s="191">
        <v>0.4</v>
      </c>
      <c r="M39" s="192">
        <v>0.6</v>
      </c>
      <c r="O39" s="143"/>
      <c r="P39" s="58"/>
      <c r="Q39" s="58"/>
      <c r="R39" s="58"/>
      <c r="S39" s="58"/>
      <c r="T39" s="55"/>
      <c r="U39" s="148"/>
      <c r="V39" s="149">
        <f>V38</f>
        <v>3000</v>
      </c>
      <c r="W39" s="147">
        <f>IF($F39="KWh",$C39*O39*$T39,$V39*$H39*I39)</f>
        <v>7.5</v>
      </c>
      <c r="X39" s="147">
        <f t="shared" ref="X39" si="88">IF($F39="KWh",$C39*P39*$T39,$V39*$H39*J39)</f>
        <v>15</v>
      </c>
      <c r="Y39" s="147">
        <f t="shared" ref="Y39" si="89">IF($F39="KWh",$C39*Q39*$T39,$V39*$H39*K39)</f>
        <v>45</v>
      </c>
      <c r="Z39" s="147">
        <f t="shared" ref="Z39" si="90">IF($F39="KWh",$C39*R39*$T39,$V39*$H39*L39)</f>
        <v>60</v>
      </c>
      <c r="AA39" s="147">
        <f t="shared" ref="AA39" si="91">IF($F39="KWh",$C39*S39*$T39,$V39*$H39*M39)</f>
        <v>90</v>
      </c>
    </row>
    <row r="40" spans="3:27" x14ac:dyDescent="0.35">
      <c r="E40" s="229" t="s">
        <v>39</v>
      </c>
      <c r="F40" s="229" t="s">
        <v>337</v>
      </c>
      <c r="H40" s="189"/>
      <c r="I40" s="189"/>
      <c r="J40" s="189"/>
      <c r="K40" s="189"/>
      <c r="L40" s="189"/>
      <c r="M40" s="190"/>
      <c r="O40" s="143">
        <v>6</v>
      </c>
      <c r="P40" s="58">
        <v>4</v>
      </c>
      <c r="Q40" s="58">
        <v>6</v>
      </c>
      <c r="R40" s="58">
        <v>7</v>
      </c>
      <c r="S40" s="58">
        <v>9</v>
      </c>
      <c r="T40" s="55">
        <v>7</v>
      </c>
      <c r="U40" s="148"/>
      <c r="V40" s="149">
        <f>V38</f>
        <v>3000</v>
      </c>
      <c r="W40" s="147">
        <f>IF($F40="KWh",$C39*O40*$T40,$V40*$H40*I40)</f>
        <v>42</v>
      </c>
      <c r="X40" s="147">
        <f t="shared" ref="X40" si="92">IF($F40="KWh",$C39*P40*$T40,$V40*$H40*J40)</f>
        <v>28</v>
      </c>
      <c r="Y40" s="147">
        <f t="shared" ref="Y40" si="93">IF($F40="KWh",$C39*Q40*$T40,$V40*$H40*K40)</f>
        <v>42</v>
      </c>
      <c r="Z40" s="147">
        <f t="shared" ref="Z40" si="94">IF($F40="KWh",$C39*R40*$T40,$V40*$H40*L40)</f>
        <v>49</v>
      </c>
      <c r="AA40" s="147">
        <f t="shared" ref="AA40" si="95">IF($F40="KWh",$C39*S40*$T40,$V40*$H40*M40)</f>
        <v>63</v>
      </c>
    </row>
    <row r="41" spans="3:27" x14ac:dyDescent="0.35">
      <c r="E41" s="236" t="s">
        <v>40</v>
      </c>
      <c r="F41" s="229" t="s">
        <v>336</v>
      </c>
      <c r="H41" s="191">
        <v>0.05</v>
      </c>
      <c r="I41" s="191">
        <v>0.05</v>
      </c>
      <c r="J41" s="191">
        <v>0.1</v>
      </c>
      <c r="K41" s="191">
        <v>0.3</v>
      </c>
      <c r="L41" s="191">
        <v>0.4</v>
      </c>
      <c r="M41" s="192">
        <v>0.6</v>
      </c>
      <c r="O41" s="144"/>
      <c r="P41" s="137"/>
      <c r="Q41" s="137"/>
      <c r="R41" s="137"/>
      <c r="S41" s="137"/>
      <c r="T41" s="138"/>
      <c r="U41" s="148"/>
      <c r="V41" s="149">
        <f>V38</f>
        <v>3000</v>
      </c>
      <c r="W41" s="147">
        <f>IF($F41="KWh",$C39*O41*$T41,$V41*$H41*I41)</f>
        <v>7.5</v>
      </c>
      <c r="X41" s="147">
        <f t="shared" ref="X41" si="96">IF($F41="KWh",$C39*P41*$T41,$V41*$H41*J41)</f>
        <v>15</v>
      </c>
      <c r="Y41" s="147">
        <f t="shared" ref="Y41" si="97">IF($F41="KWh",$C39*Q41*$T41,$V41*$H41*K41)</f>
        <v>45</v>
      </c>
      <c r="Z41" s="147">
        <f t="shared" ref="Z41" si="98">IF($F41="KWh",$C39*R41*$T41,$V41*$H41*L41)</f>
        <v>60</v>
      </c>
      <c r="AA41" s="147">
        <f t="shared" ref="AA41" si="99">IF($F41="KWh",$C39*S41*$T41,$V41*$H41*M41)</f>
        <v>90</v>
      </c>
    </row>
    <row r="42" spans="3:27" x14ac:dyDescent="0.35">
      <c r="E42" s="131"/>
      <c r="F42" s="131"/>
      <c r="G42" s="131"/>
      <c r="H42" s="41"/>
      <c r="I42" s="41"/>
      <c r="J42" s="41"/>
      <c r="K42" s="41"/>
      <c r="L42" s="41"/>
      <c r="M42" s="41"/>
      <c r="N42" s="131"/>
      <c r="O42" s="134"/>
      <c r="P42" s="134"/>
      <c r="Q42" s="134"/>
      <c r="R42" s="134"/>
      <c r="S42" s="134"/>
      <c r="T42" s="135"/>
      <c r="U42" s="146"/>
      <c r="V42" s="146"/>
      <c r="W42" s="133">
        <f>SUM(W38:W41)</f>
        <v>67</v>
      </c>
      <c r="X42" s="133">
        <f t="shared" ref="X42:AA42" si="100">SUM(X38:X41)</f>
        <v>78</v>
      </c>
      <c r="Y42" s="133">
        <f t="shared" si="100"/>
        <v>162</v>
      </c>
      <c r="Z42" s="133">
        <f t="shared" si="100"/>
        <v>204</v>
      </c>
      <c r="AA42" s="133">
        <f t="shared" si="100"/>
        <v>288</v>
      </c>
    </row>
    <row r="43" spans="3:27" x14ac:dyDescent="0.35">
      <c r="E43" s="131"/>
      <c r="F43" s="131"/>
      <c r="G43" s="131"/>
      <c r="H43" s="41"/>
      <c r="I43" s="41"/>
      <c r="J43" s="41"/>
      <c r="K43" s="41"/>
      <c r="L43" s="41"/>
      <c r="M43" s="41"/>
      <c r="N43" s="131"/>
      <c r="O43" s="134"/>
      <c r="P43" s="134"/>
      <c r="Q43" s="134"/>
      <c r="R43" s="134"/>
      <c r="S43" s="134"/>
      <c r="T43" s="135"/>
      <c r="U43" s="146"/>
      <c r="V43" s="146"/>
      <c r="W43" s="133"/>
      <c r="X43" s="133"/>
      <c r="Y43" s="133"/>
      <c r="Z43" s="133"/>
      <c r="AA43" s="133"/>
    </row>
    <row r="44" spans="3:27" x14ac:dyDescent="0.35">
      <c r="C44" s="22" t="str">
        <f>I_Baseline!B22</f>
        <v>Depots</v>
      </c>
      <c r="E44" s="237" t="s">
        <v>36</v>
      </c>
      <c r="F44" s="229" t="s">
        <v>337</v>
      </c>
      <c r="H44" s="189"/>
      <c r="I44" s="189"/>
      <c r="J44" s="189"/>
      <c r="K44" s="189"/>
      <c r="L44" s="189"/>
      <c r="M44" s="190"/>
      <c r="O44" s="143">
        <v>2</v>
      </c>
      <c r="P44" s="58">
        <v>4</v>
      </c>
      <c r="Q44" s="58">
        <v>6</v>
      </c>
      <c r="R44" s="58">
        <v>7</v>
      </c>
      <c r="S44" s="58">
        <v>9</v>
      </c>
      <c r="T44" s="55">
        <v>5</v>
      </c>
      <c r="U44" s="148"/>
      <c r="V44" s="149">
        <f>I_Baseline!D22</f>
        <v>3000</v>
      </c>
      <c r="W44" s="147">
        <f>IF($F44="KWh",$C45*O44*$T44,$V44*$H44*I44)</f>
        <v>10</v>
      </c>
      <c r="X44" s="147">
        <f t="shared" ref="X44" si="101">IF($F44="KWh",$C45*P44*$T44,$V44*$H44*J44)</f>
        <v>20</v>
      </c>
      <c r="Y44" s="147">
        <f t="shared" ref="Y44" si="102">IF($F44="KWh",$C45*Q44*$T44,$V44*$H44*K44)</f>
        <v>30</v>
      </c>
      <c r="Z44" s="147">
        <f t="shared" ref="Z44" si="103">IF($F44="KWh",$C45*R44*$T44,$V44*$H44*L44)</f>
        <v>35</v>
      </c>
      <c r="AA44" s="147">
        <f t="shared" ref="AA44" si="104">IF($F44="KWh",$C45*S44*$T44,$V44*$H44*M44)</f>
        <v>45</v>
      </c>
    </row>
    <row r="45" spans="3:27" x14ac:dyDescent="0.35">
      <c r="C45">
        <f>IF(C44=0,0,1)</f>
        <v>1</v>
      </c>
      <c r="E45" s="229" t="s">
        <v>38</v>
      </c>
      <c r="F45" s="229" t="s">
        <v>336</v>
      </c>
      <c r="H45" s="191">
        <v>0.05</v>
      </c>
      <c r="I45" s="191">
        <v>0.05</v>
      </c>
      <c r="J45" s="191">
        <v>0.1</v>
      </c>
      <c r="K45" s="191">
        <v>0.3</v>
      </c>
      <c r="L45" s="191">
        <v>0.4</v>
      </c>
      <c r="M45" s="192">
        <v>0.6</v>
      </c>
      <c r="O45" s="143"/>
      <c r="P45" s="58"/>
      <c r="Q45" s="58"/>
      <c r="R45" s="58"/>
      <c r="S45" s="58"/>
      <c r="T45" s="55"/>
      <c r="U45" s="148"/>
      <c r="V45" s="149">
        <f>V44</f>
        <v>3000</v>
      </c>
      <c r="W45" s="147">
        <f>IF($F45="KWh",$C45*O45*$T45,$V45*$H45*I45)</f>
        <v>7.5</v>
      </c>
      <c r="X45" s="147">
        <f t="shared" ref="X45" si="105">IF($F45="KWh",$C45*P45*$T45,$V45*$H45*J45)</f>
        <v>15</v>
      </c>
      <c r="Y45" s="147">
        <f t="shared" ref="Y45" si="106">IF($F45="KWh",$C45*Q45*$T45,$V45*$H45*K45)</f>
        <v>45</v>
      </c>
      <c r="Z45" s="147">
        <f t="shared" ref="Z45" si="107">IF($F45="KWh",$C45*R45*$T45,$V45*$H45*L45)</f>
        <v>60</v>
      </c>
      <c r="AA45" s="147">
        <f t="shared" ref="AA45" si="108">IF($F45="KWh",$C45*S45*$T45,$V45*$H45*M45)</f>
        <v>90</v>
      </c>
    </row>
    <row r="46" spans="3:27" x14ac:dyDescent="0.35">
      <c r="E46" s="229" t="s">
        <v>39</v>
      </c>
      <c r="F46" s="229" t="s">
        <v>337</v>
      </c>
      <c r="H46" s="189"/>
      <c r="I46" s="189"/>
      <c r="J46" s="189"/>
      <c r="K46" s="189"/>
      <c r="L46" s="189"/>
      <c r="M46" s="190"/>
      <c r="O46" s="143">
        <v>6</v>
      </c>
      <c r="P46" s="58">
        <v>4</v>
      </c>
      <c r="Q46" s="58">
        <v>6</v>
      </c>
      <c r="R46" s="58">
        <v>7</v>
      </c>
      <c r="S46" s="58">
        <v>9</v>
      </c>
      <c r="T46" s="55">
        <v>7</v>
      </c>
      <c r="U46" s="148"/>
      <c r="V46" s="149">
        <f>V44</f>
        <v>3000</v>
      </c>
      <c r="W46" s="147">
        <f>IF($F46="KWh",$C45*O46*$T46,$V46*$H46*I46)</f>
        <v>42</v>
      </c>
      <c r="X46" s="147">
        <f t="shared" ref="X46" si="109">IF($F46="KWh",$C45*P46*$T46,$V46*$H46*J46)</f>
        <v>28</v>
      </c>
      <c r="Y46" s="147">
        <f t="shared" ref="Y46" si="110">IF($F46="KWh",$C45*Q46*$T46,$V46*$H46*K46)</f>
        <v>42</v>
      </c>
      <c r="Z46" s="147">
        <f t="shared" ref="Z46" si="111">IF($F46="KWh",$C45*R46*$T46,$V46*$H46*L46)</f>
        <v>49</v>
      </c>
      <c r="AA46" s="147">
        <f t="shared" ref="AA46" si="112">IF($F46="KWh",$C45*S46*$T46,$V46*$H46*M46)</f>
        <v>63</v>
      </c>
    </row>
    <row r="47" spans="3:27" x14ac:dyDescent="0.35">
      <c r="E47" s="236" t="s">
        <v>40</v>
      </c>
      <c r="F47" s="229" t="s">
        <v>336</v>
      </c>
      <c r="H47" s="191">
        <v>0.05</v>
      </c>
      <c r="I47" s="191">
        <v>0.05</v>
      </c>
      <c r="J47" s="191">
        <v>0.1</v>
      </c>
      <c r="K47" s="191">
        <v>0.3</v>
      </c>
      <c r="L47" s="191">
        <v>0.4</v>
      </c>
      <c r="M47" s="192">
        <v>0.6</v>
      </c>
      <c r="O47" s="144"/>
      <c r="P47" s="137"/>
      <c r="Q47" s="137"/>
      <c r="R47" s="137"/>
      <c r="S47" s="137"/>
      <c r="T47" s="138"/>
      <c r="U47" s="148"/>
      <c r="V47" s="149">
        <f>V44</f>
        <v>3000</v>
      </c>
      <c r="W47" s="147">
        <f>IF($F47="KWh",$C45*O47*$T47,$V47*$H47*I47)</f>
        <v>7.5</v>
      </c>
      <c r="X47" s="147">
        <f t="shared" ref="X47" si="113">IF($F47="KWh",$C45*P47*$T47,$V47*$H47*J47)</f>
        <v>15</v>
      </c>
      <c r="Y47" s="147">
        <f t="shared" ref="Y47" si="114">IF($F47="KWh",$C45*Q47*$T47,$V47*$H47*K47)</f>
        <v>45</v>
      </c>
      <c r="Z47" s="147">
        <f t="shared" ref="Z47" si="115">IF($F47="KWh",$C45*R47*$T47,$V47*$H47*L47)</f>
        <v>60</v>
      </c>
      <c r="AA47" s="147">
        <f t="shared" ref="AA47" si="116">IF($F47="KWh",$C45*S47*$T47,$V47*$H47*M47)</f>
        <v>90</v>
      </c>
    </row>
    <row r="48" spans="3:27" x14ac:dyDescent="0.35">
      <c r="E48" s="131"/>
      <c r="F48" s="131"/>
      <c r="G48" s="131"/>
      <c r="H48" s="41"/>
      <c r="I48" s="41"/>
      <c r="J48" s="41"/>
      <c r="K48" s="41"/>
      <c r="L48" s="41"/>
      <c r="M48" s="41"/>
      <c r="N48" s="131"/>
      <c r="O48" s="134"/>
      <c r="P48" s="134"/>
      <c r="Q48" s="134"/>
      <c r="R48" s="134"/>
      <c r="S48" s="134"/>
      <c r="T48" s="135"/>
      <c r="U48" s="146"/>
      <c r="V48" s="146"/>
      <c r="W48" s="133">
        <f>SUM(W44:W47)</f>
        <v>67</v>
      </c>
      <c r="X48" s="133">
        <f t="shared" ref="X48:AA48" si="117">SUM(X44:X47)</f>
        <v>78</v>
      </c>
      <c r="Y48" s="133">
        <f t="shared" si="117"/>
        <v>162</v>
      </c>
      <c r="Z48" s="133">
        <f t="shared" si="117"/>
        <v>204</v>
      </c>
      <c r="AA48" s="133">
        <f t="shared" si="117"/>
        <v>288</v>
      </c>
    </row>
    <row r="49" spans="3:27" x14ac:dyDescent="0.35">
      <c r="E49" s="131"/>
      <c r="F49" s="131"/>
      <c r="G49" s="131"/>
      <c r="H49" s="41"/>
      <c r="I49" s="41"/>
      <c r="J49" s="41"/>
      <c r="K49" s="41"/>
      <c r="L49" s="41"/>
      <c r="M49" s="41"/>
      <c r="N49" s="131"/>
      <c r="O49" s="134"/>
      <c r="P49" s="134"/>
      <c r="Q49" s="134"/>
      <c r="R49" s="134"/>
      <c r="S49" s="134"/>
      <c r="T49" s="135"/>
      <c r="U49" s="146"/>
      <c r="V49" s="146"/>
      <c r="W49" s="133"/>
      <c r="X49" s="133"/>
      <c r="Y49" s="133"/>
      <c r="Z49" s="133"/>
      <c r="AA49" s="133"/>
    </row>
    <row r="50" spans="3:27" x14ac:dyDescent="0.35">
      <c r="C50" s="22">
        <f>I_Baseline!B23</f>
        <v>0</v>
      </c>
      <c r="E50" s="237" t="s">
        <v>36</v>
      </c>
      <c r="F50" s="229" t="s">
        <v>337</v>
      </c>
      <c r="H50" s="189"/>
      <c r="I50" s="189"/>
      <c r="J50" s="189"/>
      <c r="K50" s="189"/>
      <c r="L50" s="189"/>
      <c r="M50" s="190"/>
      <c r="O50" s="143">
        <v>2</v>
      </c>
      <c r="P50" s="58">
        <v>4</v>
      </c>
      <c r="Q50" s="58">
        <v>6</v>
      </c>
      <c r="R50" s="58">
        <v>7</v>
      </c>
      <c r="S50" s="58">
        <v>9</v>
      </c>
      <c r="T50" s="55">
        <v>5</v>
      </c>
      <c r="U50" s="148"/>
      <c r="V50" s="149">
        <f>I_Baseline!D23</f>
        <v>0</v>
      </c>
      <c r="W50" s="147">
        <f>IF($F50="KWh",$C51*O50*$T50,$V50*$H50*I50)</f>
        <v>0</v>
      </c>
      <c r="X50" s="147">
        <f t="shared" ref="X50" si="118">IF($F50="KWh",$C51*P50*$T50,$V50*$H50*J50)</f>
        <v>0</v>
      </c>
      <c r="Y50" s="147">
        <f t="shared" ref="Y50" si="119">IF($F50="KWh",$C51*Q50*$T50,$V50*$H50*K50)</f>
        <v>0</v>
      </c>
      <c r="Z50" s="147">
        <f t="shared" ref="Z50" si="120">IF($F50="KWh",$C51*R50*$T50,$V50*$H50*L50)</f>
        <v>0</v>
      </c>
      <c r="AA50" s="147">
        <f t="shared" ref="AA50" si="121">IF($F50="KWh",$C51*S50*$T50,$V50*$H50*M50)</f>
        <v>0</v>
      </c>
    </row>
    <row r="51" spans="3:27" x14ac:dyDescent="0.35">
      <c r="C51">
        <f>IF(C50=0,0,1)</f>
        <v>0</v>
      </c>
      <c r="E51" s="229" t="s">
        <v>38</v>
      </c>
      <c r="F51" s="229" t="s">
        <v>336</v>
      </c>
      <c r="H51" s="191">
        <v>0.05</v>
      </c>
      <c r="I51" s="191">
        <v>0.05</v>
      </c>
      <c r="J51" s="191">
        <v>0.1</v>
      </c>
      <c r="K51" s="191">
        <v>0.3</v>
      </c>
      <c r="L51" s="191">
        <v>0.4</v>
      </c>
      <c r="M51" s="192">
        <v>0.6</v>
      </c>
      <c r="O51" s="143"/>
      <c r="P51" s="58"/>
      <c r="Q51" s="58"/>
      <c r="R51" s="58"/>
      <c r="S51" s="58"/>
      <c r="T51" s="55"/>
      <c r="U51" s="148"/>
      <c r="V51" s="149">
        <f>V50</f>
        <v>0</v>
      </c>
      <c r="W51" s="147">
        <f>IF($F51="KWh",$C51*O51*$T51,$V51*$H51*I51)</f>
        <v>0</v>
      </c>
      <c r="X51" s="147">
        <f t="shared" ref="X51" si="122">IF($F51="KWh",$C51*P51*$T51,$V51*$H51*J51)</f>
        <v>0</v>
      </c>
      <c r="Y51" s="147">
        <f t="shared" ref="Y51" si="123">IF($F51="KWh",$C51*Q51*$T51,$V51*$H51*K51)</f>
        <v>0</v>
      </c>
      <c r="Z51" s="147">
        <f t="shared" ref="Z51" si="124">IF($F51="KWh",$C51*R51*$T51,$V51*$H51*L51)</f>
        <v>0</v>
      </c>
      <c r="AA51" s="147">
        <f t="shared" ref="AA51" si="125">IF($F51="KWh",$C51*S51*$T51,$V51*$H51*M51)</f>
        <v>0</v>
      </c>
    </row>
    <row r="52" spans="3:27" x14ac:dyDescent="0.35">
      <c r="E52" s="229" t="s">
        <v>39</v>
      </c>
      <c r="F52" s="229" t="s">
        <v>337</v>
      </c>
      <c r="H52" s="189"/>
      <c r="I52" s="189"/>
      <c r="J52" s="189"/>
      <c r="K52" s="189"/>
      <c r="L52" s="189"/>
      <c r="M52" s="190"/>
      <c r="O52" s="143">
        <v>6</v>
      </c>
      <c r="P52" s="58">
        <v>4</v>
      </c>
      <c r="Q52" s="58">
        <v>6</v>
      </c>
      <c r="R52" s="58">
        <v>7</v>
      </c>
      <c r="S52" s="58">
        <v>9</v>
      </c>
      <c r="T52" s="55">
        <v>7</v>
      </c>
      <c r="U52" s="148"/>
      <c r="V52" s="149">
        <f>V50</f>
        <v>0</v>
      </c>
      <c r="W52" s="147">
        <f>IF($F52="KWh",$C51*O52*$T52,$V52*$H52*I52)</f>
        <v>0</v>
      </c>
      <c r="X52" s="147">
        <f t="shared" ref="X52" si="126">IF($F52="KWh",$C51*P52*$T52,$V52*$H52*J52)</f>
        <v>0</v>
      </c>
      <c r="Y52" s="147">
        <f t="shared" ref="Y52" si="127">IF($F52="KWh",$C51*Q52*$T52,$V52*$H52*K52)</f>
        <v>0</v>
      </c>
      <c r="Z52" s="147">
        <f t="shared" ref="Z52" si="128">IF($F52="KWh",$C51*R52*$T52,$V52*$H52*L52)</f>
        <v>0</v>
      </c>
      <c r="AA52" s="147">
        <f t="shared" ref="AA52" si="129">IF($F52="KWh",$C51*S52*$T52,$V52*$H52*M52)</f>
        <v>0</v>
      </c>
    </row>
    <row r="53" spans="3:27" x14ac:dyDescent="0.35">
      <c r="E53" s="236" t="s">
        <v>40</v>
      </c>
      <c r="F53" s="229" t="s">
        <v>336</v>
      </c>
      <c r="H53" s="191">
        <v>0.05</v>
      </c>
      <c r="I53" s="191">
        <v>0.05</v>
      </c>
      <c r="J53" s="191">
        <v>0.1</v>
      </c>
      <c r="K53" s="191">
        <v>0.3</v>
      </c>
      <c r="L53" s="191">
        <v>0.4</v>
      </c>
      <c r="M53" s="192">
        <v>0.6</v>
      </c>
      <c r="O53" s="144"/>
      <c r="P53" s="137"/>
      <c r="Q53" s="137"/>
      <c r="R53" s="137"/>
      <c r="S53" s="137"/>
      <c r="T53" s="138"/>
      <c r="U53" s="148"/>
      <c r="V53" s="149">
        <f>V50</f>
        <v>0</v>
      </c>
      <c r="W53" s="147">
        <f>IF($F53="KWh",$C51*O53*$T53,$V53*$H53*I53)</f>
        <v>0</v>
      </c>
      <c r="X53" s="147">
        <f t="shared" ref="X53" si="130">IF($F53="KWh",$C51*P53*$T53,$V53*$H53*J53)</f>
        <v>0</v>
      </c>
      <c r="Y53" s="147">
        <f t="shared" ref="Y53" si="131">IF($F53="KWh",$C51*Q53*$T53,$V53*$H53*K53)</f>
        <v>0</v>
      </c>
      <c r="Z53" s="147">
        <f t="shared" ref="Z53" si="132">IF($F53="KWh",$C51*R53*$T53,$V53*$H53*L53)</f>
        <v>0</v>
      </c>
      <c r="AA53" s="147">
        <f t="shared" ref="AA53" si="133">IF($F53="KWh",$C51*S53*$T53,$V53*$H53*M53)</f>
        <v>0</v>
      </c>
    </row>
    <row r="54" spans="3:27" x14ac:dyDescent="0.35">
      <c r="E54" s="131"/>
      <c r="F54" s="131"/>
      <c r="G54" s="131"/>
      <c r="H54" s="41"/>
      <c r="I54" s="41"/>
      <c r="J54" s="41"/>
      <c r="K54" s="41"/>
      <c r="L54" s="41"/>
      <c r="M54" s="41"/>
      <c r="N54" s="131"/>
      <c r="O54" s="134"/>
      <c r="P54" s="134"/>
      <c r="Q54" s="134"/>
      <c r="R54" s="134"/>
      <c r="S54" s="134"/>
      <c r="T54" s="135"/>
      <c r="U54" s="146"/>
      <c r="V54" s="146"/>
      <c r="W54" s="133">
        <f>SUM(W50:W53)</f>
        <v>0</v>
      </c>
      <c r="X54" s="133">
        <f t="shared" ref="X54:AA54" si="134">SUM(X50:X53)</f>
        <v>0</v>
      </c>
      <c r="Y54" s="133">
        <f t="shared" si="134"/>
        <v>0</v>
      </c>
      <c r="Z54" s="133">
        <f t="shared" si="134"/>
        <v>0</v>
      </c>
      <c r="AA54" s="133">
        <f t="shared" si="134"/>
        <v>0</v>
      </c>
    </row>
    <row r="55" spans="3:27" x14ac:dyDescent="0.35">
      <c r="E55" s="131"/>
      <c r="F55" s="131"/>
      <c r="G55" s="131"/>
      <c r="H55" s="41"/>
      <c r="I55" s="41"/>
      <c r="J55" s="41"/>
      <c r="K55" s="41"/>
      <c r="L55" s="41"/>
      <c r="M55" s="41"/>
      <c r="N55" s="131"/>
      <c r="O55" s="134"/>
      <c r="P55" s="134"/>
      <c r="Q55" s="134"/>
      <c r="R55" s="134"/>
      <c r="S55" s="134"/>
      <c r="T55" s="135"/>
      <c r="U55" s="146"/>
      <c r="V55" s="146"/>
      <c r="W55" s="133"/>
      <c r="X55" s="133"/>
      <c r="Y55" s="133"/>
      <c r="Z55" s="133"/>
      <c r="AA55" s="133"/>
    </row>
    <row r="56" spans="3:27" x14ac:dyDescent="0.35">
      <c r="C56" s="22">
        <f>I_Baseline!B24</f>
        <v>0</v>
      </c>
      <c r="E56" s="237" t="s">
        <v>36</v>
      </c>
      <c r="F56" s="229" t="s">
        <v>337</v>
      </c>
      <c r="H56" s="189"/>
      <c r="I56" s="189"/>
      <c r="J56" s="189"/>
      <c r="K56" s="189"/>
      <c r="L56" s="189"/>
      <c r="M56" s="190"/>
      <c r="O56" s="143">
        <v>2</v>
      </c>
      <c r="P56" s="58">
        <v>4</v>
      </c>
      <c r="Q56" s="58">
        <v>6</v>
      </c>
      <c r="R56" s="58">
        <v>7</v>
      </c>
      <c r="S56" s="58">
        <v>9</v>
      </c>
      <c r="T56" s="55">
        <v>5</v>
      </c>
      <c r="U56" s="148"/>
      <c r="V56" s="149">
        <f>I_Baseline!D24</f>
        <v>0</v>
      </c>
      <c r="W56" s="147">
        <f>IF($F56="KWh",$C57*O56*$T56,$V56*$H56*I56)</f>
        <v>0</v>
      </c>
      <c r="X56" s="147">
        <f t="shared" ref="X56" si="135">IF($F56="KWh",$C57*P56*$T56,$V56*$H56*J56)</f>
        <v>0</v>
      </c>
      <c r="Y56" s="147">
        <f t="shared" ref="Y56" si="136">IF($F56="KWh",$C57*Q56*$T56,$V56*$H56*K56)</f>
        <v>0</v>
      </c>
      <c r="Z56" s="147">
        <f t="shared" ref="Z56" si="137">IF($F56="KWh",$C57*R56*$T56,$V56*$H56*L56)</f>
        <v>0</v>
      </c>
      <c r="AA56" s="147">
        <f t="shared" ref="AA56" si="138">IF($F56="KWh",$C57*S56*$T56,$V56*$H56*M56)</f>
        <v>0</v>
      </c>
    </row>
    <row r="57" spans="3:27" x14ac:dyDescent="0.35">
      <c r="C57">
        <f>IF(C56=0,0,1)</f>
        <v>0</v>
      </c>
      <c r="E57" s="229" t="s">
        <v>38</v>
      </c>
      <c r="F57" s="229" t="s">
        <v>336</v>
      </c>
      <c r="H57" s="191">
        <v>0.05</v>
      </c>
      <c r="I57" s="191">
        <v>0.05</v>
      </c>
      <c r="J57" s="191">
        <v>0.1</v>
      </c>
      <c r="K57" s="191">
        <v>0.3</v>
      </c>
      <c r="L57" s="191">
        <v>0.4</v>
      </c>
      <c r="M57" s="192">
        <v>0.6</v>
      </c>
      <c r="O57" s="143"/>
      <c r="P57" s="58"/>
      <c r="Q57" s="58"/>
      <c r="R57" s="58"/>
      <c r="S57" s="58"/>
      <c r="T57" s="55"/>
      <c r="U57" s="148"/>
      <c r="V57" s="149">
        <f>V56</f>
        <v>0</v>
      </c>
      <c r="W57" s="147">
        <f>IF($F57="KWh",$C57*O57*$T57,$V57*$H57*I57)</f>
        <v>0</v>
      </c>
      <c r="X57" s="147">
        <f t="shared" ref="X57" si="139">IF($F57="KWh",$C57*P57*$T57,$V57*$H57*J57)</f>
        <v>0</v>
      </c>
      <c r="Y57" s="147">
        <f t="shared" ref="Y57" si="140">IF($F57="KWh",$C57*Q57*$T57,$V57*$H57*K57)</f>
        <v>0</v>
      </c>
      <c r="Z57" s="147">
        <f t="shared" ref="Z57" si="141">IF($F57="KWh",$C57*R57*$T57,$V57*$H57*L57)</f>
        <v>0</v>
      </c>
      <c r="AA57" s="147">
        <f t="shared" ref="AA57" si="142">IF($F57="KWh",$C57*S57*$T57,$V57*$H57*M57)</f>
        <v>0</v>
      </c>
    </row>
    <row r="58" spans="3:27" x14ac:dyDescent="0.35">
      <c r="E58" s="229" t="s">
        <v>39</v>
      </c>
      <c r="F58" s="229" t="s">
        <v>337</v>
      </c>
      <c r="H58" s="189"/>
      <c r="I58" s="189"/>
      <c r="J58" s="189"/>
      <c r="K58" s="189"/>
      <c r="L58" s="189"/>
      <c r="M58" s="190"/>
      <c r="O58" s="143">
        <v>6</v>
      </c>
      <c r="P58" s="58">
        <v>4</v>
      </c>
      <c r="Q58" s="58">
        <v>6</v>
      </c>
      <c r="R58" s="58">
        <v>7</v>
      </c>
      <c r="S58" s="58">
        <v>9</v>
      </c>
      <c r="T58" s="55">
        <v>7</v>
      </c>
      <c r="U58" s="148"/>
      <c r="V58" s="149">
        <f>V56</f>
        <v>0</v>
      </c>
      <c r="W58" s="147">
        <f>IF($F58="KWh",$C57*O58*$T58,$V58*$H58*I58)</f>
        <v>0</v>
      </c>
      <c r="X58" s="147">
        <f t="shared" ref="X58" si="143">IF($F58="KWh",$C57*P58*$T58,$V58*$H58*J58)</f>
        <v>0</v>
      </c>
      <c r="Y58" s="147">
        <f t="shared" ref="Y58" si="144">IF($F58="KWh",$C57*Q58*$T58,$V58*$H58*K58)</f>
        <v>0</v>
      </c>
      <c r="Z58" s="147">
        <f t="shared" ref="Z58" si="145">IF($F58="KWh",$C57*R58*$T58,$V58*$H58*L58)</f>
        <v>0</v>
      </c>
      <c r="AA58" s="147">
        <f t="shared" ref="AA58" si="146">IF($F58="KWh",$C57*S58*$T58,$V58*$H58*M58)</f>
        <v>0</v>
      </c>
    </row>
    <row r="59" spans="3:27" x14ac:dyDescent="0.35">
      <c r="E59" s="236" t="s">
        <v>40</v>
      </c>
      <c r="F59" s="229" t="s">
        <v>336</v>
      </c>
      <c r="H59" s="191">
        <v>0.05</v>
      </c>
      <c r="I59" s="191">
        <v>0.05</v>
      </c>
      <c r="J59" s="191">
        <v>0.1</v>
      </c>
      <c r="K59" s="191">
        <v>0.3</v>
      </c>
      <c r="L59" s="191">
        <v>0.4</v>
      </c>
      <c r="M59" s="192">
        <v>0.6</v>
      </c>
      <c r="O59" s="144"/>
      <c r="P59" s="137"/>
      <c r="Q59" s="137"/>
      <c r="R59" s="137"/>
      <c r="S59" s="137"/>
      <c r="T59" s="138"/>
      <c r="U59" s="148"/>
      <c r="V59" s="149">
        <f>V56</f>
        <v>0</v>
      </c>
      <c r="W59" s="147">
        <f>IF($F59="KWh",$C57*O59*$T59,$V59*$H59*I59)</f>
        <v>0</v>
      </c>
      <c r="X59" s="147">
        <f t="shared" ref="X59" si="147">IF($F59="KWh",$C57*P59*$T59,$V59*$H59*J59)</f>
        <v>0</v>
      </c>
      <c r="Y59" s="147">
        <f t="shared" ref="Y59" si="148">IF($F59="KWh",$C57*Q59*$T59,$V59*$H59*K59)</f>
        <v>0</v>
      </c>
      <c r="Z59" s="147">
        <f t="shared" ref="Z59" si="149">IF($F59="KWh",$C57*R59*$T59,$V59*$H59*L59)</f>
        <v>0</v>
      </c>
      <c r="AA59" s="147">
        <f t="shared" ref="AA59" si="150">IF($F59="KWh",$C57*S59*$T59,$V59*$H59*M59)</f>
        <v>0</v>
      </c>
    </row>
    <row r="60" spans="3:27" x14ac:dyDescent="0.35">
      <c r="E60" s="131"/>
      <c r="F60" s="131"/>
      <c r="G60" s="131"/>
      <c r="H60" s="41"/>
      <c r="I60" s="41"/>
      <c r="J60" s="41"/>
      <c r="K60" s="41"/>
      <c r="L60" s="41"/>
      <c r="M60" s="41"/>
      <c r="N60" s="131"/>
      <c r="O60" s="134"/>
      <c r="P60" s="134"/>
      <c r="Q60" s="134"/>
      <c r="R60" s="134"/>
      <c r="S60" s="134"/>
      <c r="T60" s="135"/>
      <c r="U60" s="146"/>
      <c r="V60" s="146"/>
      <c r="W60" s="133">
        <f>SUM(W56:W59)</f>
        <v>0</v>
      </c>
      <c r="X60" s="133">
        <f t="shared" ref="X60:AA60" si="151">SUM(X56:X59)</f>
        <v>0</v>
      </c>
      <c r="Y60" s="133">
        <f t="shared" si="151"/>
        <v>0</v>
      </c>
      <c r="Z60" s="133">
        <f t="shared" si="151"/>
        <v>0</v>
      </c>
      <c r="AA60" s="133">
        <f t="shared" si="151"/>
        <v>0</v>
      </c>
    </row>
    <row r="61" spans="3:27" x14ac:dyDescent="0.35">
      <c r="E61" s="131"/>
      <c r="F61" s="131"/>
      <c r="G61" s="131"/>
      <c r="H61" s="41"/>
      <c r="I61" s="41"/>
      <c r="J61" s="41"/>
      <c r="K61" s="41"/>
      <c r="L61" s="41"/>
      <c r="M61" s="41"/>
      <c r="N61" s="131"/>
      <c r="O61" s="134"/>
      <c r="P61" s="134"/>
      <c r="Q61" s="134"/>
      <c r="R61" s="134"/>
      <c r="S61" s="134"/>
      <c r="T61" s="135"/>
      <c r="U61" s="146"/>
      <c r="V61" s="146"/>
      <c r="W61" s="133"/>
      <c r="X61" s="133"/>
      <c r="Y61" s="133"/>
      <c r="Z61" s="133"/>
      <c r="AA61" s="133"/>
    </row>
    <row r="62" spans="3:27" x14ac:dyDescent="0.35">
      <c r="C62" s="22">
        <f>I_Baseline!B25</f>
        <v>0</v>
      </c>
      <c r="E62" s="237" t="s">
        <v>36</v>
      </c>
      <c r="F62" s="229" t="s">
        <v>337</v>
      </c>
      <c r="H62" s="189"/>
      <c r="I62" s="189"/>
      <c r="J62" s="189"/>
      <c r="K62" s="189"/>
      <c r="L62" s="189"/>
      <c r="M62" s="190"/>
      <c r="O62" s="143">
        <v>2</v>
      </c>
      <c r="P62" s="58">
        <v>4</v>
      </c>
      <c r="Q62" s="58">
        <v>6</v>
      </c>
      <c r="R62" s="58">
        <v>7</v>
      </c>
      <c r="S62" s="58">
        <v>9</v>
      </c>
      <c r="T62" s="55">
        <v>5</v>
      </c>
      <c r="U62" s="148"/>
      <c r="V62" s="149">
        <f>I_Baseline!D25</f>
        <v>0</v>
      </c>
      <c r="W62" s="147">
        <f>IF($F62="KWh",$C63*O62*$T62,$V62*$H62*I62)</f>
        <v>0</v>
      </c>
      <c r="X62" s="147">
        <f t="shared" ref="X62" si="152">IF($F62="KWh",$C63*P62*$T62,$V62*$H62*J62)</f>
        <v>0</v>
      </c>
      <c r="Y62" s="147">
        <f t="shared" ref="Y62" si="153">IF($F62="KWh",$C63*Q62*$T62,$V62*$H62*K62)</f>
        <v>0</v>
      </c>
      <c r="Z62" s="147">
        <f t="shared" ref="Z62" si="154">IF($F62="KWh",$C63*R62*$T62,$V62*$H62*L62)</f>
        <v>0</v>
      </c>
      <c r="AA62" s="147">
        <f t="shared" ref="AA62" si="155">IF($F62="KWh",$C63*S62*$T62,$V62*$H62*M62)</f>
        <v>0</v>
      </c>
    </row>
    <row r="63" spans="3:27" x14ac:dyDescent="0.35">
      <c r="C63">
        <f>IF(C62=0,0,1)</f>
        <v>0</v>
      </c>
      <c r="E63" s="229" t="s">
        <v>38</v>
      </c>
      <c r="F63" s="229" t="s">
        <v>336</v>
      </c>
      <c r="H63" s="191">
        <v>0.05</v>
      </c>
      <c r="I63" s="191">
        <v>0.05</v>
      </c>
      <c r="J63" s="191">
        <v>0.1</v>
      </c>
      <c r="K63" s="191">
        <v>0.3</v>
      </c>
      <c r="L63" s="191">
        <v>0.4</v>
      </c>
      <c r="M63" s="192">
        <v>0.6</v>
      </c>
      <c r="O63" s="143"/>
      <c r="P63" s="58"/>
      <c r="Q63" s="58"/>
      <c r="R63" s="58"/>
      <c r="S63" s="58"/>
      <c r="T63" s="55"/>
      <c r="U63" s="148"/>
      <c r="V63" s="149">
        <f>V62</f>
        <v>0</v>
      </c>
      <c r="W63" s="147">
        <f>IF($F63="KWh",$C63*O63*$T63,$V63*$H63*I63)</f>
        <v>0</v>
      </c>
      <c r="X63" s="147">
        <f t="shared" ref="X63" si="156">IF($F63="KWh",$C63*P63*$T63,$V63*$H63*J63)</f>
        <v>0</v>
      </c>
      <c r="Y63" s="147">
        <f t="shared" ref="Y63" si="157">IF($F63="KWh",$C63*Q63*$T63,$V63*$H63*K63)</f>
        <v>0</v>
      </c>
      <c r="Z63" s="147">
        <f t="shared" ref="Z63" si="158">IF($F63="KWh",$C63*R63*$T63,$V63*$H63*L63)</f>
        <v>0</v>
      </c>
      <c r="AA63" s="147">
        <f t="shared" ref="AA63" si="159">IF($F63="KWh",$C63*S63*$T63,$V63*$H63*M63)</f>
        <v>0</v>
      </c>
    </row>
    <row r="64" spans="3:27" x14ac:dyDescent="0.35">
      <c r="E64" s="229" t="s">
        <v>39</v>
      </c>
      <c r="F64" s="229" t="s">
        <v>337</v>
      </c>
      <c r="H64" s="189"/>
      <c r="I64" s="189"/>
      <c r="J64" s="189"/>
      <c r="K64" s="189"/>
      <c r="L64" s="189"/>
      <c r="M64" s="190"/>
      <c r="O64" s="143">
        <v>6</v>
      </c>
      <c r="P64" s="58">
        <v>4</v>
      </c>
      <c r="Q64" s="58">
        <v>6</v>
      </c>
      <c r="R64" s="58">
        <v>7</v>
      </c>
      <c r="S64" s="58">
        <v>9</v>
      </c>
      <c r="T64" s="55">
        <v>7</v>
      </c>
      <c r="U64" s="148"/>
      <c r="V64" s="149">
        <f>V62</f>
        <v>0</v>
      </c>
      <c r="W64" s="147">
        <f>IF($F64="KWh",$C63*O64*$T64,$V64*$H64*I64)</f>
        <v>0</v>
      </c>
      <c r="X64" s="147">
        <f t="shared" ref="X64" si="160">IF($F64="KWh",$C63*P64*$T64,$V64*$H64*J64)</f>
        <v>0</v>
      </c>
      <c r="Y64" s="147">
        <f t="shared" ref="Y64" si="161">IF($F64="KWh",$C63*Q64*$T64,$V64*$H64*K64)</f>
        <v>0</v>
      </c>
      <c r="Z64" s="147">
        <f t="shared" ref="Z64" si="162">IF($F64="KWh",$C63*R64*$T64,$V64*$H64*L64)</f>
        <v>0</v>
      </c>
      <c r="AA64" s="147">
        <f t="shared" ref="AA64" si="163">IF($F64="KWh",$C63*S64*$T64,$V64*$H64*M64)</f>
        <v>0</v>
      </c>
    </row>
    <row r="65" spans="3:27" x14ac:dyDescent="0.35">
      <c r="E65" s="236" t="s">
        <v>40</v>
      </c>
      <c r="F65" s="229" t="s">
        <v>336</v>
      </c>
      <c r="H65" s="191">
        <v>0.05</v>
      </c>
      <c r="I65" s="191">
        <v>0.05</v>
      </c>
      <c r="J65" s="191">
        <v>0.1</v>
      </c>
      <c r="K65" s="191">
        <v>0.3</v>
      </c>
      <c r="L65" s="191">
        <v>0.4</v>
      </c>
      <c r="M65" s="192">
        <v>0.6</v>
      </c>
      <c r="O65" s="144"/>
      <c r="P65" s="137"/>
      <c r="Q65" s="137"/>
      <c r="R65" s="137"/>
      <c r="S65" s="137"/>
      <c r="T65" s="138"/>
      <c r="U65" s="148"/>
      <c r="V65" s="149">
        <f>V62</f>
        <v>0</v>
      </c>
      <c r="W65" s="147">
        <f>IF($F65="KWh",$C63*O65*$T65,$V65*$H65*I65)</f>
        <v>0</v>
      </c>
      <c r="X65" s="147">
        <f t="shared" ref="X65" si="164">IF($F65="KWh",$C63*P65*$T65,$V65*$H65*J65)</f>
        <v>0</v>
      </c>
      <c r="Y65" s="147">
        <f t="shared" ref="Y65" si="165">IF($F65="KWh",$C63*Q65*$T65,$V65*$H65*K65)</f>
        <v>0</v>
      </c>
      <c r="Z65" s="147">
        <f t="shared" ref="Z65" si="166">IF($F65="KWh",$C63*R65*$T65,$V65*$H65*L65)</f>
        <v>0</v>
      </c>
      <c r="AA65" s="147">
        <f t="shared" ref="AA65" si="167">IF($F65="KWh",$C63*S65*$T65,$V65*$H65*M65)</f>
        <v>0</v>
      </c>
    </row>
    <row r="66" spans="3:27" x14ac:dyDescent="0.35">
      <c r="E66" s="131"/>
      <c r="F66" s="131"/>
      <c r="G66" s="131"/>
      <c r="H66" s="41"/>
      <c r="I66" s="41"/>
      <c r="J66" s="41"/>
      <c r="K66" s="41"/>
      <c r="L66" s="41"/>
      <c r="M66" s="41"/>
      <c r="N66" s="131"/>
      <c r="O66" s="134"/>
      <c r="P66" s="134"/>
      <c r="Q66" s="134"/>
      <c r="R66" s="134"/>
      <c r="S66" s="134"/>
      <c r="T66" s="135"/>
      <c r="U66" s="146"/>
      <c r="V66" s="146"/>
      <c r="W66" s="133">
        <f>SUM(W62:W65)</f>
        <v>0</v>
      </c>
      <c r="X66" s="133">
        <f t="shared" ref="X66:AA66" si="168">SUM(X62:X65)</f>
        <v>0</v>
      </c>
      <c r="Y66" s="133">
        <f t="shared" si="168"/>
        <v>0</v>
      </c>
      <c r="Z66" s="133">
        <f t="shared" si="168"/>
        <v>0</v>
      </c>
      <c r="AA66" s="133">
        <f t="shared" si="168"/>
        <v>0</v>
      </c>
    </row>
    <row r="67" spans="3:27" x14ac:dyDescent="0.35">
      <c r="E67" s="131"/>
      <c r="F67" s="131"/>
      <c r="G67" s="131"/>
      <c r="H67" s="41"/>
      <c r="I67" s="41"/>
      <c r="J67" s="41"/>
      <c r="K67" s="41"/>
      <c r="L67" s="41"/>
      <c r="M67" s="41"/>
      <c r="N67" s="131"/>
      <c r="O67" s="134"/>
      <c r="P67" s="134"/>
      <c r="Q67" s="134"/>
      <c r="R67" s="134"/>
      <c r="S67" s="134"/>
      <c r="T67" s="135"/>
      <c r="U67" s="146"/>
      <c r="V67" s="146"/>
      <c r="W67" s="133"/>
      <c r="X67" s="133"/>
      <c r="Y67" s="133"/>
      <c r="Z67" s="133"/>
      <c r="AA67" s="133"/>
    </row>
    <row r="68" spans="3:27" x14ac:dyDescent="0.35">
      <c r="C68" s="22">
        <f>I_Baseline!B26</f>
        <v>0</v>
      </c>
      <c r="E68" s="237" t="s">
        <v>36</v>
      </c>
      <c r="F68" s="229" t="s">
        <v>337</v>
      </c>
      <c r="H68" s="189"/>
      <c r="I68" s="189"/>
      <c r="J68" s="189"/>
      <c r="K68" s="189"/>
      <c r="L68" s="189"/>
      <c r="M68" s="190"/>
      <c r="O68" s="143">
        <v>2</v>
      </c>
      <c r="P68" s="58">
        <v>4</v>
      </c>
      <c r="Q68" s="58">
        <v>6</v>
      </c>
      <c r="R68" s="58">
        <v>7</v>
      </c>
      <c r="S68" s="58">
        <v>9</v>
      </c>
      <c r="T68" s="55">
        <v>5</v>
      </c>
      <c r="U68" s="148"/>
      <c r="V68" s="149">
        <f>I_Baseline!D26</f>
        <v>0</v>
      </c>
      <c r="W68" s="147">
        <f>IF($F68="KWh",$C69*O68*$T68,$V68*$H68*I68)</f>
        <v>0</v>
      </c>
      <c r="X68" s="147">
        <f t="shared" ref="X68" si="169">IF($F68="KWh",$C69*P68*$T68,$V68*$H68*J68)</f>
        <v>0</v>
      </c>
      <c r="Y68" s="147">
        <f t="shared" ref="Y68" si="170">IF($F68="KWh",$C69*Q68*$T68,$V68*$H68*K68)</f>
        <v>0</v>
      </c>
      <c r="Z68" s="147">
        <f t="shared" ref="Z68" si="171">IF($F68="KWh",$C69*R68*$T68,$V68*$H68*L68)</f>
        <v>0</v>
      </c>
      <c r="AA68" s="147">
        <f t="shared" ref="AA68" si="172">IF($F68="KWh",$C69*S68*$T68,$V68*$H68*M68)</f>
        <v>0</v>
      </c>
    </row>
    <row r="69" spans="3:27" x14ac:dyDescent="0.35">
      <c r="C69">
        <f>IF(C68=0,0,1)</f>
        <v>0</v>
      </c>
      <c r="E69" s="229" t="s">
        <v>38</v>
      </c>
      <c r="F69" s="229" t="s">
        <v>336</v>
      </c>
      <c r="H69" s="191">
        <v>0.05</v>
      </c>
      <c r="I69" s="191">
        <v>0.05</v>
      </c>
      <c r="J69" s="191">
        <v>0.1</v>
      </c>
      <c r="K69" s="191">
        <v>0.3</v>
      </c>
      <c r="L69" s="191">
        <v>0.4</v>
      </c>
      <c r="M69" s="192">
        <v>0.6</v>
      </c>
      <c r="O69" s="143"/>
      <c r="P69" s="58"/>
      <c r="Q69" s="58"/>
      <c r="R69" s="58"/>
      <c r="S69" s="58"/>
      <c r="T69" s="55"/>
      <c r="U69" s="148"/>
      <c r="V69" s="149">
        <f>V68</f>
        <v>0</v>
      </c>
      <c r="W69" s="147">
        <f>IF($F69="KWh",$C69*O69*$T69,$V69*$H69*I69)</f>
        <v>0</v>
      </c>
      <c r="X69" s="147">
        <f t="shared" ref="X69" si="173">IF($F69="KWh",$C69*P69*$T69,$V69*$H69*J69)</f>
        <v>0</v>
      </c>
      <c r="Y69" s="147">
        <f t="shared" ref="Y69" si="174">IF($F69="KWh",$C69*Q69*$T69,$V69*$H69*K69)</f>
        <v>0</v>
      </c>
      <c r="Z69" s="147">
        <f t="shared" ref="Z69" si="175">IF($F69="KWh",$C69*R69*$T69,$V69*$H69*L69)</f>
        <v>0</v>
      </c>
      <c r="AA69" s="147">
        <f t="shared" ref="AA69" si="176">IF($F69="KWh",$C69*S69*$T69,$V69*$H69*M69)</f>
        <v>0</v>
      </c>
    </row>
    <row r="70" spans="3:27" x14ac:dyDescent="0.35">
      <c r="E70" s="229" t="s">
        <v>39</v>
      </c>
      <c r="F70" s="229" t="s">
        <v>337</v>
      </c>
      <c r="H70" s="189"/>
      <c r="I70" s="189"/>
      <c r="J70" s="189"/>
      <c r="K70" s="189"/>
      <c r="L70" s="189"/>
      <c r="M70" s="190"/>
      <c r="O70" s="143">
        <v>6</v>
      </c>
      <c r="P70" s="58">
        <v>4</v>
      </c>
      <c r="Q70" s="58">
        <v>6</v>
      </c>
      <c r="R70" s="58">
        <v>7</v>
      </c>
      <c r="S70" s="58">
        <v>9</v>
      </c>
      <c r="T70" s="55">
        <v>7</v>
      </c>
      <c r="U70" s="148"/>
      <c r="V70" s="149">
        <f>V68</f>
        <v>0</v>
      </c>
      <c r="W70" s="147">
        <f>IF($F70="KWh",$C69*O70*$T70,$V70*$H70*I70)</f>
        <v>0</v>
      </c>
      <c r="X70" s="147">
        <f t="shared" ref="X70" si="177">IF($F70="KWh",$C69*P70*$T70,$V70*$H70*J70)</f>
        <v>0</v>
      </c>
      <c r="Y70" s="147">
        <f t="shared" ref="Y70" si="178">IF($F70="KWh",$C69*Q70*$T70,$V70*$H70*K70)</f>
        <v>0</v>
      </c>
      <c r="Z70" s="147">
        <f t="shared" ref="Z70" si="179">IF($F70="KWh",$C69*R70*$T70,$V70*$H70*L70)</f>
        <v>0</v>
      </c>
      <c r="AA70" s="147">
        <f t="shared" ref="AA70" si="180">IF($F70="KWh",$C69*S70*$T70,$V70*$H70*M70)</f>
        <v>0</v>
      </c>
    </row>
    <row r="71" spans="3:27" x14ac:dyDescent="0.35">
      <c r="E71" s="236" t="s">
        <v>40</v>
      </c>
      <c r="F71" s="229" t="s">
        <v>336</v>
      </c>
      <c r="H71" s="191">
        <v>0.05</v>
      </c>
      <c r="I71" s="191">
        <v>0.05</v>
      </c>
      <c r="J71" s="191">
        <v>0.1</v>
      </c>
      <c r="K71" s="191">
        <v>0.3</v>
      </c>
      <c r="L71" s="191">
        <v>0.4</v>
      </c>
      <c r="M71" s="192">
        <v>0.6</v>
      </c>
      <c r="O71" s="144"/>
      <c r="P71" s="137"/>
      <c r="Q71" s="137"/>
      <c r="R71" s="137"/>
      <c r="S71" s="137"/>
      <c r="T71" s="138"/>
      <c r="U71" s="148"/>
      <c r="V71" s="149">
        <f>V68</f>
        <v>0</v>
      </c>
      <c r="W71" s="147">
        <f>IF($F71="KWh",$C69*O71*$T71,$V71*$H71*I71)</f>
        <v>0</v>
      </c>
      <c r="X71" s="147">
        <f t="shared" ref="X71" si="181">IF($F71="KWh",$C69*P71*$T71,$V71*$H71*J71)</f>
        <v>0</v>
      </c>
      <c r="Y71" s="147">
        <f t="shared" ref="Y71" si="182">IF($F71="KWh",$C69*Q71*$T71,$V71*$H71*K71)</f>
        <v>0</v>
      </c>
      <c r="Z71" s="147">
        <f t="shared" ref="Z71" si="183">IF($F71="KWh",$C69*R71*$T71,$V71*$H71*L71)</f>
        <v>0</v>
      </c>
      <c r="AA71" s="147">
        <f t="shared" ref="AA71" si="184">IF($F71="KWh",$C69*S71*$T71,$V71*$H71*M71)</f>
        <v>0</v>
      </c>
    </row>
    <row r="72" spans="3:27" x14ac:dyDescent="0.35">
      <c r="E72" s="131"/>
      <c r="F72" s="131"/>
      <c r="G72" s="131"/>
      <c r="H72" s="41"/>
      <c r="I72" s="41"/>
      <c r="J72" s="41"/>
      <c r="K72" s="41"/>
      <c r="L72" s="41"/>
      <c r="M72" s="41"/>
      <c r="N72" s="131"/>
      <c r="O72" s="134"/>
      <c r="P72" s="134"/>
      <c r="Q72" s="134"/>
      <c r="R72" s="134"/>
      <c r="S72" s="134"/>
      <c r="T72" s="135"/>
      <c r="U72" s="146"/>
      <c r="V72" s="146"/>
      <c r="W72" s="133">
        <f>SUM(W68:W71)</f>
        <v>0</v>
      </c>
      <c r="X72" s="133">
        <f t="shared" ref="X72:AA72" si="185">SUM(X68:X71)</f>
        <v>0</v>
      </c>
      <c r="Y72" s="133">
        <f t="shared" si="185"/>
        <v>0</v>
      </c>
      <c r="Z72" s="133">
        <f t="shared" si="185"/>
        <v>0</v>
      </c>
      <c r="AA72" s="133">
        <f t="shared" si="185"/>
        <v>0</v>
      </c>
    </row>
    <row r="73" spans="3:27" x14ac:dyDescent="0.35">
      <c r="E73" s="131"/>
      <c r="F73" s="131"/>
      <c r="G73" s="131"/>
      <c r="H73" s="41"/>
      <c r="I73" s="41"/>
      <c r="J73" s="41"/>
      <c r="K73" s="41"/>
      <c r="L73" s="41"/>
      <c r="M73" s="41"/>
      <c r="N73" s="131"/>
      <c r="O73" s="134"/>
      <c r="P73" s="134"/>
      <c r="Q73" s="134"/>
      <c r="R73" s="134"/>
      <c r="S73" s="134"/>
      <c r="T73" s="135"/>
      <c r="U73" s="146"/>
      <c r="V73" s="146"/>
      <c r="W73" s="133"/>
      <c r="X73" s="133"/>
      <c r="Y73" s="133"/>
      <c r="Z73" s="133"/>
      <c r="AA73" s="133"/>
    </row>
    <row r="74" spans="3:27" x14ac:dyDescent="0.35">
      <c r="C74" s="22">
        <f>I_Baseline!B27</f>
        <v>0</v>
      </c>
      <c r="E74" s="237" t="s">
        <v>36</v>
      </c>
      <c r="F74" s="229" t="s">
        <v>337</v>
      </c>
      <c r="H74" s="189"/>
      <c r="I74" s="189"/>
      <c r="J74" s="189"/>
      <c r="K74" s="189"/>
      <c r="L74" s="189"/>
      <c r="M74" s="190"/>
      <c r="O74" s="143">
        <v>2</v>
      </c>
      <c r="P74" s="58">
        <v>4</v>
      </c>
      <c r="Q74" s="58">
        <v>6</v>
      </c>
      <c r="R74" s="58">
        <v>7</v>
      </c>
      <c r="S74" s="58">
        <v>9</v>
      </c>
      <c r="T74" s="55">
        <v>5</v>
      </c>
      <c r="U74" s="148"/>
      <c r="V74" s="149">
        <f>I_Baseline!D27</f>
        <v>0</v>
      </c>
      <c r="W74" s="147">
        <f>IF($F74="KWh",$C75*O74*$T74,$V74*$H74*I74)</f>
        <v>0</v>
      </c>
      <c r="X74" s="147">
        <f t="shared" ref="X74" si="186">IF($F74="KWh",$C75*P74*$T74,$V74*$H74*J74)</f>
        <v>0</v>
      </c>
      <c r="Y74" s="147">
        <f t="shared" ref="Y74" si="187">IF($F74="KWh",$C75*Q74*$T74,$V74*$H74*K74)</f>
        <v>0</v>
      </c>
      <c r="Z74" s="147">
        <f t="shared" ref="Z74" si="188">IF($F74="KWh",$C75*R74*$T74,$V74*$H74*L74)</f>
        <v>0</v>
      </c>
      <c r="AA74" s="147">
        <f t="shared" ref="AA74" si="189">IF($F74="KWh",$C75*S74*$T74,$V74*$H74*M74)</f>
        <v>0</v>
      </c>
    </row>
    <row r="75" spans="3:27" x14ac:dyDescent="0.35">
      <c r="C75">
        <f>IF(C74=0,0,1)</f>
        <v>0</v>
      </c>
      <c r="E75" s="229" t="s">
        <v>38</v>
      </c>
      <c r="F75" s="229" t="s">
        <v>336</v>
      </c>
      <c r="H75" s="191">
        <v>0.05</v>
      </c>
      <c r="I75" s="191">
        <v>0.05</v>
      </c>
      <c r="J75" s="191">
        <v>0.1</v>
      </c>
      <c r="K75" s="191">
        <v>0.3</v>
      </c>
      <c r="L75" s="191">
        <v>0.4</v>
      </c>
      <c r="M75" s="192">
        <v>0.6</v>
      </c>
      <c r="O75" s="143"/>
      <c r="P75" s="58"/>
      <c r="Q75" s="58"/>
      <c r="R75" s="58"/>
      <c r="S75" s="58"/>
      <c r="T75" s="55"/>
      <c r="U75" s="148"/>
      <c r="V75" s="149">
        <f>V74</f>
        <v>0</v>
      </c>
      <c r="W75" s="147">
        <f>IF($F75="KWh",$C75*O75*$T75,$V75*$H75*I75)</f>
        <v>0</v>
      </c>
      <c r="X75" s="147">
        <f t="shared" ref="X75" si="190">IF($F75="KWh",$C75*P75*$T75,$V75*$H75*J75)</f>
        <v>0</v>
      </c>
      <c r="Y75" s="147">
        <f t="shared" ref="Y75" si="191">IF($F75="KWh",$C75*Q75*$T75,$V75*$H75*K75)</f>
        <v>0</v>
      </c>
      <c r="Z75" s="147">
        <f t="shared" ref="Z75" si="192">IF($F75="KWh",$C75*R75*$T75,$V75*$H75*L75)</f>
        <v>0</v>
      </c>
      <c r="AA75" s="147">
        <f t="shared" ref="AA75" si="193">IF($F75="KWh",$C75*S75*$T75,$V75*$H75*M75)</f>
        <v>0</v>
      </c>
    </row>
    <row r="76" spans="3:27" x14ac:dyDescent="0.35">
      <c r="E76" s="229" t="s">
        <v>39</v>
      </c>
      <c r="F76" s="229" t="s">
        <v>337</v>
      </c>
      <c r="H76" s="189"/>
      <c r="I76" s="189"/>
      <c r="J76" s="189"/>
      <c r="K76" s="189"/>
      <c r="L76" s="189"/>
      <c r="M76" s="190"/>
      <c r="O76" s="143">
        <v>6</v>
      </c>
      <c r="P76" s="58">
        <v>4</v>
      </c>
      <c r="Q76" s="58">
        <v>6</v>
      </c>
      <c r="R76" s="58">
        <v>7</v>
      </c>
      <c r="S76" s="58">
        <v>9</v>
      </c>
      <c r="T76" s="55">
        <v>7</v>
      </c>
      <c r="U76" s="148"/>
      <c r="V76" s="149">
        <f>V74</f>
        <v>0</v>
      </c>
      <c r="W76" s="147">
        <f>IF($F76="KWh",$C75*O76*$T76,$V76*$H76*I76)</f>
        <v>0</v>
      </c>
      <c r="X76" s="147">
        <f t="shared" ref="X76" si="194">IF($F76="KWh",$C75*P76*$T76,$V76*$H76*J76)</f>
        <v>0</v>
      </c>
      <c r="Y76" s="147">
        <f t="shared" ref="Y76" si="195">IF($F76="KWh",$C75*Q76*$T76,$V76*$H76*K76)</f>
        <v>0</v>
      </c>
      <c r="Z76" s="147">
        <f t="shared" ref="Z76" si="196">IF($F76="KWh",$C75*R76*$T76,$V76*$H76*L76)</f>
        <v>0</v>
      </c>
      <c r="AA76" s="147">
        <f t="shared" ref="AA76" si="197">IF($F76="KWh",$C75*S76*$T76,$V76*$H76*M76)</f>
        <v>0</v>
      </c>
    </row>
    <row r="77" spans="3:27" x14ac:dyDescent="0.35">
      <c r="E77" s="236" t="s">
        <v>40</v>
      </c>
      <c r="F77" s="229" t="s">
        <v>336</v>
      </c>
      <c r="H77" s="191">
        <v>0.05</v>
      </c>
      <c r="I77" s="191">
        <v>0.05</v>
      </c>
      <c r="J77" s="191">
        <v>0.1</v>
      </c>
      <c r="K77" s="191">
        <v>0.3</v>
      </c>
      <c r="L77" s="191">
        <v>0.4</v>
      </c>
      <c r="M77" s="192">
        <v>0.6</v>
      </c>
      <c r="O77" s="144"/>
      <c r="P77" s="137"/>
      <c r="Q77" s="137"/>
      <c r="R77" s="137"/>
      <c r="S77" s="137"/>
      <c r="T77" s="138"/>
      <c r="U77" s="148"/>
      <c r="V77" s="149">
        <f>V74</f>
        <v>0</v>
      </c>
      <c r="W77" s="147">
        <f>IF($F77="KWh",$C75*O77*$T77,$V77*$H77*I77)</f>
        <v>0</v>
      </c>
      <c r="X77" s="147">
        <f t="shared" ref="X77" si="198">IF($F77="KWh",$C75*P77*$T77,$V77*$H77*J77)</f>
        <v>0</v>
      </c>
      <c r="Y77" s="147">
        <f t="shared" ref="Y77" si="199">IF($F77="KWh",$C75*Q77*$T77,$V77*$H77*K77)</f>
        <v>0</v>
      </c>
      <c r="Z77" s="147">
        <f t="shared" ref="Z77" si="200">IF($F77="KWh",$C75*R77*$T77,$V77*$H77*L77)</f>
        <v>0</v>
      </c>
      <c r="AA77" s="147">
        <f t="shared" ref="AA77" si="201">IF($F77="KWh",$C75*S77*$T77,$V77*$H77*M77)</f>
        <v>0</v>
      </c>
    </row>
    <row r="78" spans="3:27" x14ac:dyDescent="0.35">
      <c r="E78" s="131"/>
      <c r="F78" s="131"/>
      <c r="G78" s="131"/>
      <c r="H78" s="41"/>
      <c r="I78" s="41"/>
      <c r="J78" s="41"/>
      <c r="K78" s="41"/>
      <c r="L78" s="41"/>
      <c r="M78" s="41"/>
      <c r="N78" s="131"/>
      <c r="O78" s="134"/>
      <c r="P78" s="134"/>
      <c r="Q78" s="134"/>
      <c r="R78" s="134"/>
      <c r="S78" s="134"/>
      <c r="T78" s="135"/>
      <c r="U78" s="146"/>
      <c r="V78" s="146"/>
      <c r="W78" s="133">
        <f>SUM(W74:W77)</f>
        <v>0</v>
      </c>
      <c r="X78" s="133">
        <f t="shared" ref="X78:AA78" si="202">SUM(X74:X77)</f>
        <v>0</v>
      </c>
      <c r="Y78" s="133">
        <f t="shared" si="202"/>
        <v>0</v>
      </c>
      <c r="Z78" s="133">
        <f t="shared" si="202"/>
        <v>0</v>
      </c>
      <c r="AA78" s="133">
        <f t="shared" si="202"/>
        <v>0</v>
      </c>
    </row>
    <row r="79" spans="3:27" x14ac:dyDescent="0.35">
      <c r="E79" s="131"/>
      <c r="F79" s="131"/>
      <c r="G79" s="131"/>
      <c r="H79" s="41"/>
      <c r="I79" s="41"/>
      <c r="J79" s="41"/>
      <c r="K79" s="41"/>
      <c r="L79" s="41"/>
      <c r="M79" s="41"/>
      <c r="N79" s="131"/>
      <c r="O79" s="134"/>
      <c r="P79" s="134"/>
      <c r="Q79" s="134"/>
      <c r="R79" s="134"/>
      <c r="S79" s="134"/>
      <c r="T79" s="135"/>
      <c r="U79" s="146"/>
      <c r="V79" s="146"/>
      <c r="W79" s="133"/>
      <c r="X79" s="133"/>
      <c r="Y79" s="133"/>
      <c r="Z79" s="133"/>
      <c r="AA79" s="133"/>
    </row>
    <row r="80" spans="3:27" x14ac:dyDescent="0.35">
      <c r="C80" s="22">
        <f>I_Baseline!B28</f>
        <v>0</v>
      </c>
      <c r="E80" s="237" t="s">
        <v>36</v>
      </c>
      <c r="F80" s="229" t="s">
        <v>337</v>
      </c>
      <c r="H80" s="189"/>
      <c r="I80" s="189"/>
      <c r="J80" s="189"/>
      <c r="K80" s="189"/>
      <c r="L80" s="189"/>
      <c r="M80" s="190"/>
      <c r="O80" s="143">
        <v>2</v>
      </c>
      <c r="P80" s="58">
        <v>4</v>
      </c>
      <c r="Q80" s="58">
        <v>6</v>
      </c>
      <c r="R80" s="58">
        <v>7</v>
      </c>
      <c r="S80" s="58">
        <v>9</v>
      </c>
      <c r="T80" s="55">
        <v>5</v>
      </c>
      <c r="U80" s="148"/>
      <c r="V80" s="149">
        <f>I_Baseline!D28</f>
        <v>0</v>
      </c>
      <c r="W80" s="147">
        <f>IF($F80="KWh",$C81*O80*$T80,$V80*$H80*I80)</f>
        <v>0</v>
      </c>
      <c r="X80" s="147">
        <f t="shared" ref="X80" si="203">IF($F80="KWh",$C81*P80*$T80,$V80*$H80*J80)</f>
        <v>0</v>
      </c>
      <c r="Y80" s="147">
        <f t="shared" ref="Y80" si="204">IF($F80="KWh",$C81*Q80*$T80,$V80*$H80*K80)</f>
        <v>0</v>
      </c>
      <c r="Z80" s="147">
        <f t="shared" ref="Z80" si="205">IF($F80="KWh",$C81*R80*$T80,$V80*$H80*L80)</f>
        <v>0</v>
      </c>
      <c r="AA80" s="147">
        <f t="shared" ref="AA80" si="206">IF($F80="KWh",$C81*S80*$T80,$V80*$H80*M80)</f>
        <v>0</v>
      </c>
    </row>
    <row r="81" spans="3:27" x14ac:dyDescent="0.35">
      <c r="C81">
        <f>IF(C80=0,0,1)</f>
        <v>0</v>
      </c>
      <c r="E81" s="229" t="s">
        <v>38</v>
      </c>
      <c r="F81" s="229" t="s">
        <v>336</v>
      </c>
      <c r="H81" s="191">
        <v>0.05</v>
      </c>
      <c r="I81" s="191">
        <v>0.05</v>
      </c>
      <c r="J81" s="191">
        <v>0.1</v>
      </c>
      <c r="K81" s="191">
        <v>0.3</v>
      </c>
      <c r="L81" s="191">
        <v>0.4</v>
      </c>
      <c r="M81" s="192">
        <v>0.6</v>
      </c>
      <c r="O81" s="143"/>
      <c r="P81" s="58"/>
      <c r="Q81" s="58"/>
      <c r="R81" s="58"/>
      <c r="S81" s="58"/>
      <c r="T81" s="55"/>
      <c r="U81" s="148"/>
      <c r="V81" s="149">
        <f>V80</f>
        <v>0</v>
      </c>
      <c r="W81" s="147">
        <f>IF($F81="KWh",$C81*O81*$T81,$V81*$H81*I81)</f>
        <v>0</v>
      </c>
      <c r="X81" s="147">
        <f t="shared" ref="X81" si="207">IF($F81="KWh",$C81*P81*$T81,$V81*$H81*J81)</f>
        <v>0</v>
      </c>
      <c r="Y81" s="147">
        <f t="shared" ref="Y81" si="208">IF($F81="KWh",$C81*Q81*$T81,$V81*$H81*K81)</f>
        <v>0</v>
      </c>
      <c r="Z81" s="147">
        <f t="shared" ref="Z81" si="209">IF($F81="KWh",$C81*R81*$T81,$V81*$H81*L81)</f>
        <v>0</v>
      </c>
      <c r="AA81" s="147">
        <f t="shared" ref="AA81" si="210">IF($F81="KWh",$C81*S81*$T81,$V81*$H81*M81)</f>
        <v>0</v>
      </c>
    </row>
    <row r="82" spans="3:27" x14ac:dyDescent="0.35">
      <c r="E82" s="229" t="s">
        <v>39</v>
      </c>
      <c r="F82" s="229" t="s">
        <v>337</v>
      </c>
      <c r="H82" s="189"/>
      <c r="I82" s="189"/>
      <c r="J82" s="189"/>
      <c r="K82" s="189"/>
      <c r="L82" s="189"/>
      <c r="M82" s="190"/>
      <c r="O82" s="143">
        <v>6</v>
      </c>
      <c r="P82" s="58">
        <v>4</v>
      </c>
      <c r="Q82" s="58">
        <v>6</v>
      </c>
      <c r="R82" s="58">
        <v>7</v>
      </c>
      <c r="S82" s="58">
        <v>9</v>
      </c>
      <c r="T82" s="55">
        <v>7</v>
      </c>
      <c r="U82" s="148"/>
      <c r="V82" s="149">
        <f>V80</f>
        <v>0</v>
      </c>
      <c r="W82" s="147">
        <f>IF($F82="KWh",$C81*O82*$T82,$V82*$H82*I82)</f>
        <v>0</v>
      </c>
      <c r="X82" s="147">
        <f t="shared" ref="X82" si="211">IF($F82="KWh",$C81*P82*$T82,$V82*$H82*J82)</f>
        <v>0</v>
      </c>
      <c r="Y82" s="147">
        <f t="shared" ref="Y82" si="212">IF($F82="KWh",$C81*Q82*$T82,$V82*$H82*K82)</f>
        <v>0</v>
      </c>
      <c r="Z82" s="147">
        <f t="shared" ref="Z82" si="213">IF($F82="KWh",$C81*R82*$T82,$V82*$H82*L82)</f>
        <v>0</v>
      </c>
      <c r="AA82" s="147">
        <f t="shared" ref="AA82" si="214">IF($F82="KWh",$C81*S82*$T82,$V82*$H82*M82)</f>
        <v>0</v>
      </c>
    </row>
    <row r="83" spans="3:27" x14ac:dyDescent="0.35">
      <c r="E83" s="236" t="s">
        <v>40</v>
      </c>
      <c r="F83" s="229" t="s">
        <v>336</v>
      </c>
      <c r="H83" s="191">
        <v>0.05</v>
      </c>
      <c r="I83" s="191">
        <v>0.05</v>
      </c>
      <c r="J83" s="191">
        <v>0.1</v>
      </c>
      <c r="K83" s="191">
        <v>0.3</v>
      </c>
      <c r="L83" s="191">
        <v>0.4</v>
      </c>
      <c r="M83" s="192">
        <v>0.6</v>
      </c>
      <c r="O83" s="144"/>
      <c r="P83" s="137"/>
      <c r="Q83" s="137"/>
      <c r="R83" s="137"/>
      <c r="S83" s="137"/>
      <c r="T83" s="138"/>
      <c r="U83" s="148"/>
      <c r="V83" s="149">
        <f>V80</f>
        <v>0</v>
      </c>
      <c r="W83" s="147">
        <f>IF($F83="KWh",$C81*O83*$T83,$V83*$H83*I83)</f>
        <v>0</v>
      </c>
      <c r="X83" s="147">
        <f t="shared" ref="X83" si="215">IF($F83="KWh",$C81*P83*$T83,$V83*$H83*J83)</f>
        <v>0</v>
      </c>
      <c r="Y83" s="147">
        <f t="shared" ref="Y83" si="216">IF($F83="KWh",$C81*Q83*$T83,$V83*$H83*K83)</f>
        <v>0</v>
      </c>
      <c r="Z83" s="147">
        <f t="shared" ref="Z83" si="217">IF($F83="KWh",$C81*R83*$T83,$V83*$H83*L83)</f>
        <v>0</v>
      </c>
      <c r="AA83" s="147">
        <f t="shared" ref="AA83" si="218">IF($F83="KWh",$C81*S83*$T83,$V83*$H83*M83)</f>
        <v>0</v>
      </c>
    </row>
    <row r="84" spans="3:27" x14ac:dyDescent="0.35">
      <c r="E84" s="131"/>
      <c r="F84" s="131"/>
      <c r="G84" s="131"/>
      <c r="H84" s="41"/>
      <c r="I84" s="41"/>
      <c r="J84" s="41"/>
      <c r="K84" s="41"/>
      <c r="L84" s="41"/>
      <c r="M84" s="41"/>
      <c r="N84" s="131"/>
      <c r="O84" s="134"/>
      <c r="P84" s="134"/>
      <c r="Q84" s="134"/>
      <c r="R84" s="134"/>
      <c r="S84" s="134"/>
      <c r="T84" s="135"/>
      <c r="U84" s="146"/>
      <c r="V84" s="146"/>
      <c r="W84" s="133">
        <f>SUM(W80:W83)</f>
        <v>0</v>
      </c>
      <c r="X84" s="133">
        <f t="shared" ref="X84:AA84" si="219">SUM(X80:X83)</f>
        <v>0</v>
      </c>
      <c r="Y84" s="133">
        <f t="shared" si="219"/>
        <v>0</v>
      </c>
      <c r="Z84" s="133">
        <f t="shared" si="219"/>
        <v>0</v>
      </c>
      <c r="AA84" s="133">
        <f t="shared" si="219"/>
        <v>0</v>
      </c>
    </row>
    <row r="85" spans="3:27" x14ac:dyDescent="0.35">
      <c r="E85" s="131"/>
      <c r="F85" s="131"/>
      <c r="G85" s="131"/>
      <c r="H85" s="41"/>
      <c r="I85" s="41"/>
      <c r="J85" s="41"/>
      <c r="K85" s="41"/>
      <c r="L85" s="41"/>
      <c r="M85" s="41"/>
      <c r="N85" s="131"/>
      <c r="O85" s="134"/>
      <c r="P85" s="134"/>
      <c r="Q85" s="134"/>
      <c r="R85" s="134"/>
      <c r="S85" s="134"/>
      <c r="T85" s="135"/>
      <c r="U85" s="146"/>
      <c r="V85" s="146"/>
      <c r="W85" s="133"/>
      <c r="X85" s="133"/>
      <c r="Y85" s="133"/>
      <c r="Z85" s="133"/>
      <c r="AA85" s="133"/>
    </row>
    <row r="86" spans="3:27" x14ac:dyDescent="0.35">
      <c r="C86" s="22">
        <f>I_Baseline!B29</f>
        <v>0</v>
      </c>
      <c r="E86" s="237" t="s">
        <v>36</v>
      </c>
      <c r="F86" s="229" t="s">
        <v>337</v>
      </c>
      <c r="H86" s="189"/>
      <c r="I86" s="189"/>
      <c r="J86" s="189"/>
      <c r="K86" s="189"/>
      <c r="L86" s="189"/>
      <c r="M86" s="190"/>
      <c r="O86" s="143">
        <v>2</v>
      </c>
      <c r="P86" s="58">
        <v>4</v>
      </c>
      <c r="Q86" s="58">
        <v>6</v>
      </c>
      <c r="R86" s="58">
        <v>7</v>
      </c>
      <c r="S86" s="58">
        <v>9</v>
      </c>
      <c r="T86" s="55">
        <v>5</v>
      </c>
      <c r="U86" s="148"/>
      <c r="V86" s="149">
        <f>I_Baseline!D29</f>
        <v>0</v>
      </c>
      <c r="W86" s="147">
        <f>IF($F86="KWh",$C87*O86*$T86,$V86*$H86*I86)</f>
        <v>0</v>
      </c>
      <c r="X86" s="147">
        <f t="shared" ref="X86" si="220">IF($F86="KWh",$C87*P86*$T86,$V86*$H86*J86)</f>
        <v>0</v>
      </c>
      <c r="Y86" s="147">
        <f t="shared" ref="Y86" si="221">IF($F86="KWh",$C87*Q86*$T86,$V86*$H86*K86)</f>
        <v>0</v>
      </c>
      <c r="Z86" s="147">
        <f t="shared" ref="Z86" si="222">IF($F86="KWh",$C87*R86*$T86,$V86*$H86*L86)</f>
        <v>0</v>
      </c>
      <c r="AA86" s="147">
        <f t="shared" ref="AA86" si="223">IF($F86="KWh",$C87*S86*$T86,$V86*$H86*M86)</f>
        <v>0</v>
      </c>
    </row>
    <row r="87" spans="3:27" x14ac:dyDescent="0.35">
      <c r="C87">
        <f>IF(C86=0,0,1)</f>
        <v>0</v>
      </c>
      <c r="E87" s="229" t="s">
        <v>38</v>
      </c>
      <c r="F87" s="229" t="s">
        <v>336</v>
      </c>
      <c r="H87" s="191">
        <v>0.05</v>
      </c>
      <c r="I87" s="191">
        <v>0.05</v>
      </c>
      <c r="J87" s="191">
        <v>0.1</v>
      </c>
      <c r="K87" s="191">
        <v>0.3</v>
      </c>
      <c r="L87" s="191">
        <v>0.4</v>
      </c>
      <c r="M87" s="192">
        <v>0.6</v>
      </c>
      <c r="O87" s="143"/>
      <c r="P87" s="58"/>
      <c r="Q87" s="58"/>
      <c r="R87" s="58"/>
      <c r="S87" s="58"/>
      <c r="T87" s="55"/>
      <c r="U87" s="148"/>
      <c r="V87" s="149">
        <f>V86</f>
        <v>0</v>
      </c>
      <c r="W87" s="147">
        <f>IF($F87="KWh",$C87*O87*$T87,$V87*$H87*I87)</f>
        <v>0</v>
      </c>
      <c r="X87" s="147">
        <f t="shared" ref="X87" si="224">IF($F87="KWh",$C87*P87*$T87,$V87*$H87*J87)</f>
        <v>0</v>
      </c>
      <c r="Y87" s="147">
        <f t="shared" ref="Y87" si="225">IF($F87="KWh",$C87*Q87*$T87,$V87*$H87*K87)</f>
        <v>0</v>
      </c>
      <c r="Z87" s="147">
        <f t="shared" ref="Z87" si="226">IF($F87="KWh",$C87*R87*$T87,$V87*$H87*L87)</f>
        <v>0</v>
      </c>
      <c r="AA87" s="147">
        <f t="shared" ref="AA87" si="227">IF($F87="KWh",$C87*S87*$T87,$V87*$H87*M87)</f>
        <v>0</v>
      </c>
    </row>
    <row r="88" spans="3:27" x14ac:dyDescent="0.35">
      <c r="E88" s="229" t="s">
        <v>39</v>
      </c>
      <c r="F88" s="229" t="s">
        <v>337</v>
      </c>
      <c r="H88" s="189"/>
      <c r="I88" s="189"/>
      <c r="J88" s="189"/>
      <c r="K88" s="189"/>
      <c r="L88" s="189"/>
      <c r="M88" s="190"/>
      <c r="O88" s="143">
        <v>6</v>
      </c>
      <c r="P88" s="58">
        <v>4</v>
      </c>
      <c r="Q88" s="58">
        <v>6</v>
      </c>
      <c r="R88" s="58">
        <v>7</v>
      </c>
      <c r="S88" s="58">
        <v>9</v>
      </c>
      <c r="T88" s="55">
        <v>7</v>
      </c>
      <c r="U88" s="148"/>
      <c r="V88" s="149">
        <f>V86</f>
        <v>0</v>
      </c>
      <c r="W88" s="147">
        <f>IF($F88="KWh",$C87*O88*$T88,$V88*$H88*I88)</f>
        <v>0</v>
      </c>
      <c r="X88" s="147">
        <f t="shared" ref="X88" si="228">IF($F88="KWh",$C87*P88*$T88,$V88*$H88*J88)</f>
        <v>0</v>
      </c>
      <c r="Y88" s="147">
        <f t="shared" ref="Y88" si="229">IF($F88="KWh",$C87*Q88*$T88,$V88*$H88*K88)</f>
        <v>0</v>
      </c>
      <c r="Z88" s="147">
        <f t="shared" ref="Z88" si="230">IF($F88="KWh",$C87*R88*$T88,$V88*$H88*L88)</f>
        <v>0</v>
      </c>
      <c r="AA88" s="147">
        <f t="shared" ref="AA88" si="231">IF($F88="KWh",$C87*S88*$T88,$V88*$H88*M88)</f>
        <v>0</v>
      </c>
    </row>
    <row r="89" spans="3:27" x14ac:dyDescent="0.35">
      <c r="E89" s="236" t="s">
        <v>40</v>
      </c>
      <c r="F89" s="229" t="s">
        <v>336</v>
      </c>
      <c r="H89" s="191">
        <v>0.05</v>
      </c>
      <c r="I89" s="191">
        <v>0.05</v>
      </c>
      <c r="J89" s="191">
        <v>0.1</v>
      </c>
      <c r="K89" s="191">
        <v>0.3</v>
      </c>
      <c r="L89" s="191">
        <v>0.4</v>
      </c>
      <c r="M89" s="192">
        <v>0.6</v>
      </c>
      <c r="O89" s="144"/>
      <c r="P89" s="137"/>
      <c r="Q89" s="137"/>
      <c r="R89" s="137"/>
      <c r="S89" s="137"/>
      <c r="T89" s="138"/>
      <c r="U89" s="148"/>
      <c r="V89" s="149">
        <f>V86</f>
        <v>0</v>
      </c>
      <c r="W89" s="147">
        <f>IF($F89="KWh",$C87*O89*$T89,$V89*$H89*I89)</f>
        <v>0</v>
      </c>
      <c r="X89" s="147">
        <f t="shared" ref="X89" si="232">IF($F89="KWh",$C87*P89*$T89,$V89*$H89*J89)</f>
        <v>0</v>
      </c>
      <c r="Y89" s="147">
        <f t="shared" ref="Y89" si="233">IF($F89="KWh",$C87*Q89*$T89,$V89*$H89*K89)</f>
        <v>0</v>
      </c>
      <c r="Z89" s="147">
        <f t="shared" ref="Z89" si="234">IF($F89="KWh",$C87*R89*$T89,$V89*$H89*L89)</f>
        <v>0</v>
      </c>
      <c r="AA89" s="147">
        <f t="shared" ref="AA89" si="235">IF($F89="KWh",$C87*S89*$T89,$V89*$H89*M89)</f>
        <v>0</v>
      </c>
    </row>
    <row r="90" spans="3:27" x14ac:dyDescent="0.35">
      <c r="E90" s="131"/>
      <c r="F90" s="131"/>
      <c r="G90" s="131"/>
      <c r="H90" s="41"/>
      <c r="I90" s="41"/>
      <c r="J90" s="41"/>
      <c r="K90" s="41"/>
      <c r="L90" s="41"/>
      <c r="M90" s="41"/>
      <c r="N90" s="131"/>
      <c r="O90" s="134"/>
      <c r="P90" s="134"/>
      <c r="Q90" s="134"/>
      <c r="R90" s="134"/>
      <c r="S90" s="134"/>
      <c r="T90" s="135"/>
      <c r="U90" s="146"/>
      <c r="V90" s="146"/>
      <c r="W90" s="133">
        <f>SUM(W86:W89)</f>
        <v>0</v>
      </c>
      <c r="X90" s="133">
        <f t="shared" ref="X90:AA90" si="236">SUM(X86:X89)</f>
        <v>0</v>
      </c>
      <c r="Y90" s="133">
        <f t="shared" si="236"/>
        <v>0</v>
      </c>
      <c r="Z90" s="133">
        <f t="shared" si="236"/>
        <v>0</v>
      </c>
      <c r="AA90" s="133">
        <f t="shared" si="236"/>
        <v>0</v>
      </c>
    </row>
    <row r="91" spans="3:27" x14ac:dyDescent="0.35">
      <c r="E91" s="131"/>
      <c r="F91" s="131"/>
      <c r="G91" s="131"/>
      <c r="H91" s="41"/>
      <c r="I91" s="41"/>
      <c r="J91" s="41"/>
      <c r="K91" s="41"/>
      <c r="L91" s="41"/>
      <c r="M91" s="41"/>
      <c r="N91" s="131"/>
      <c r="O91" s="134"/>
      <c r="P91" s="134"/>
      <c r="Q91" s="134"/>
      <c r="R91" s="134"/>
      <c r="S91" s="134"/>
      <c r="T91" s="135"/>
      <c r="U91" s="146"/>
      <c r="V91" s="146"/>
      <c r="W91" s="133"/>
      <c r="X91" s="133"/>
      <c r="Y91" s="133"/>
      <c r="Z91" s="133"/>
      <c r="AA91" s="133"/>
    </row>
    <row r="92" spans="3:27" x14ac:dyDescent="0.35">
      <c r="C92" s="22">
        <f>I_Baseline!B30</f>
        <v>0</v>
      </c>
      <c r="E92" s="237" t="s">
        <v>36</v>
      </c>
      <c r="F92" s="229" t="s">
        <v>337</v>
      </c>
      <c r="H92" s="189"/>
      <c r="I92" s="189"/>
      <c r="J92" s="189"/>
      <c r="K92" s="189"/>
      <c r="L92" s="189"/>
      <c r="M92" s="190"/>
      <c r="O92" s="143">
        <v>2</v>
      </c>
      <c r="P92" s="58">
        <v>4</v>
      </c>
      <c r="Q92" s="58">
        <v>6</v>
      </c>
      <c r="R92" s="58">
        <v>7</v>
      </c>
      <c r="S92" s="58">
        <v>9</v>
      </c>
      <c r="T92" s="55">
        <v>5</v>
      </c>
      <c r="U92" s="148"/>
      <c r="V92" s="149">
        <f>I_Baseline!D30</f>
        <v>0</v>
      </c>
      <c r="W92" s="147">
        <f>IF($F92="KWh",$C93*O92*$T92,$V92*$H92*I92)</f>
        <v>0</v>
      </c>
      <c r="X92" s="147">
        <f t="shared" ref="X92" si="237">IF($F92="KWh",$C93*P92*$T92,$V92*$H92*J92)</f>
        <v>0</v>
      </c>
      <c r="Y92" s="147">
        <f t="shared" ref="Y92" si="238">IF($F92="KWh",$C93*Q92*$T92,$V92*$H92*K92)</f>
        <v>0</v>
      </c>
      <c r="Z92" s="147">
        <f t="shared" ref="Z92" si="239">IF($F92="KWh",$C93*R92*$T92,$V92*$H92*L92)</f>
        <v>0</v>
      </c>
      <c r="AA92" s="147">
        <f t="shared" ref="AA92" si="240">IF($F92="KWh",$C93*S92*$T92,$V92*$H92*M92)</f>
        <v>0</v>
      </c>
    </row>
    <row r="93" spans="3:27" x14ac:dyDescent="0.35">
      <c r="C93">
        <f>IF(C92=0,0,1)</f>
        <v>0</v>
      </c>
      <c r="E93" s="229" t="s">
        <v>38</v>
      </c>
      <c r="F93" s="229" t="s">
        <v>336</v>
      </c>
      <c r="H93" s="191">
        <v>0.05</v>
      </c>
      <c r="I93" s="191">
        <v>0.05</v>
      </c>
      <c r="J93" s="191">
        <v>0.1</v>
      </c>
      <c r="K93" s="191">
        <v>0.3</v>
      </c>
      <c r="L93" s="191">
        <v>0.4</v>
      </c>
      <c r="M93" s="192">
        <v>0.6</v>
      </c>
      <c r="O93" s="143"/>
      <c r="P93" s="58"/>
      <c r="Q93" s="58"/>
      <c r="R93" s="58"/>
      <c r="S93" s="58"/>
      <c r="T93" s="55"/>
      <c r="U93" s="148"/>
      <c r="V93" s="149">
        <f>V92</f>
        <v>0</v>
      </c>
      <c r="W93" s="147">
        <f>IF($F93="KWh",$C93*O93*$T93,$V93*$H93*I93)</f>
        <v>0</v>
      </c>
      <c r="X93" s="147">
        <f t="shared" ref="X93" si="241">IF($F93="KWh",$C93*P93*$T93,$V93*$H93*J93)</f>
        <v>0</v>
      </c>
      <c r="Y93" s="147">
        <f t="shared" ref="Y93" si="242">IF($F93="KWh",$C93*Q93*$T93,$V93*$H93*K93)</f>
        <v>0</v>
      </c>
      <c r="Z93" s="147">
        <f t="shared" ref="Z93" si="243">IF($F93="KWh",$C93*R93*$T93,$V93*$H93*L93)</f>
        <v>0</v>
      </c>
      <c r="AA93" s="147">
        <f t="shared" ref="AA93" si="244">IF($F93="KWh",$C93*S93*$T93,$V93*$H93*M93)</f>
        <v>0</v>
      </c>
    </row>
    <row r="94" spans="3:27" x14ac:dyDescent="0.35">
      <c r="E94" s="229" t="s">
        <v>39</v>
      </c>
      <c r="F94" s="229" t="s">
        <v>337</v>
      </c>
      <c r="H94" s="189"/>
      <c r="I94" s="189"/>
      <c r="J94" s="189"/>
      <c r="K94" s="189"/>
      <c r="L94" s="189"/>
      <c r="M94" s="190"/>
      <c r="O94" s="143">
        <v>6</v>
      </c>
      <c r="P94" s="58">
        <v>4</v>
      </c>
      <c r="Q94" s="58">
        <v>6</v>
      </c>
      <c r="R94" s="58">
        <v>7</v>
      </c>
      <c r="S94" s="58">
        <v>9</v>
      </c>
      <c r="T94" s="55">
        <v>7</v>
      </c>
      <c r="U94" s="148"/>
      <c r="V94" s="149">
        <f>V92</f>
        <v>0</v>
      </c>
      <c r="W94" s="147">
        <f>IF($F94="KWh",$C93*O94*$T94,$V94*$H94*I94)</f>
        <v>0</v>
      </c>
      <c r="X94" s="147">
        <f t="shared" ref="X94" si="245">IF($F94="KWh",$C93*P94*$T94,$V94*$H94*J94)</f>
        <v>0</v>
      </c>
      <c r="Y94" s="147">
        <f t="shared" ref="Y94" si="246">IF($F94="KWh",$C93*Q94*$T94,$V94*$H94*K94)</f>
        <v>0</v>
      </c>
      <c r="Z94" s="147">
        <f t="shared" ref="Z94" si="247">IF($F94="KWh",$C93*R94*$T94,$V94*$H94*L94)</f>
        <v>0</v>
      </c>
      <c r="AA94" s="147">
        <f t="shared" ref="AA94" si="248">IF($F94="KWh",$C93*S94*$T94,$V94*$H94*M94)</f>
        <v>0</v>
      </c>
    </row>
    <row r="95" spans="3:27" x14ac:dyDescent="0.35">
      <c r="E95" s="236" t="s">
        <v>40</v>
      </c>
      <c r="F95" s="229" t="s">
        <v>336</v>
      </c>
      <c r="H95" s="191">
        <v>0.05</v>
      </c>
      <c r="I95" s="191">
        <v>0.05</v>
      </c>
      <c r="J95" s="191">
        <v>0.1</v>
      </c>
      <c r="K95" s="191">
        <v>0.3</v>
      </c>
      <c r="L95" s="191">
        <v>0.4</v>
      </c>
      <c r="M95" s="192">
        <v>0.6</v>
      </c>
      <c r="O95" s="144"/>
      <c r="P95" s="137"/>
      <c r="Q95" s="137"/>
      <c r="R95" s="137"/>
      <c r="S95" s="137"/>
      <c r="T95" s="138"/>
      <c r="U95" s="148"/>
      <c r="V95" s="149">
        <f>V92</f>
        <v>0</v>
      </c>
      <c r="W95" s="147">
        <f>IF($F95="KWh",$C93*O95*$T95,$V95*$H95*I95)</f>
        <v>0</v>
      </c>
      <c r="X95" s="147">
        <f t="shared" ref="X95" si="249">IF($F95="KWh",$C93*P95*$T95,$V95*$H95*J95)</f>
        <v>0</v>
      </c>
      <c r="Y95" s="147">
        <f t="shared" ref="Y95" si="250">IF($F95="KWh",$C93*Q95*$T95,$V95*$H95*K95)</f>
        <v>0</v>
      </c>
      <c r="Z95" s="147">
        <f t="shared" ref="Z95" si="251">IF($F95="KWh",$C93*R95*$T95,$V95*$H95*L95)</f>
        <v>0</v>
      </c>
      <c r="AA95" s="147">
        <f t="shared" ref="AA95" si="252">IF($F95="KWh",$C93*S95*$T95,$V95*$H95*M95)</f>
        <v>0</v>
      </c>
    </row>
    <row r="96" spans="3:27" x14ac:dyDescent="0.35">
      <c r="E96" s="131"/>
      <c r="F96" s="131"/>
      <c r="G96" s="131"/>
      <c r="H96" s="41"/>
      <c r="I96" s="41"/>
      <c r="J96" s="41"/>
      <c r="K96" s="41"/>
      <c r="L96" s="41"/>
      <c r="M96" s="41"/>
      <c r="N96" s="131"/>
      <c r="O96" s="134"/>
      <c r="P96" s="134"/>
      <c r="Q96" s="134"/>
      <c r="R96" s="134"/>
      <c r="S96" s="134"/>
      <c r="T96" s="135"/>
      <c r="U96" s="146"/>
      <c r="V96" s="146"/>
      <c r="W96" s="133">
        <f>SUM(W92:W95)</f>
        <v>0</v>
      </c>
      <c r="X96" s="133">
        <f t="shared" ref="X96:AA96" si="253">SUM(X92:X95)</f>
        <v>0</v>
      </c>
      <c r="Y96" s="133">
        <f t="shared" si="253"/>
        <v>0</v>
      </c>
      <c r="Z96" s="133">
        <f t="shared" si="253"/>
        <v>0</v>
      </c>
      <c r="AA96" s="133">
        <f t="shared" si="253"/>
        <v>0</v>
      </c>
    </row>
    <row r="97" spans="3:27" x14ac:dyDescent="0.35">
      <c r="E97" s="131"/>
      <c r="F97" s="131"/>
      <c r="G97" s="131"/>
      <c r="H97" s="41"/>
      <c r="I97" s="41"/>
      <c r="J97" s="41"/>
      <c r="K97" s="41"/>
      <c r="L97" s="41"/>
      <c r="M97" s="41"/>
      <c r="N97" s="131"/>
      <c r="O97" s="134"/>
      <c r="P97" s="134"/>
      <c r="Q97" s="134"/>
      <c r="R97" s="134"/>
      <c r="S97" s="134"/>
      <c r="T97" s="135"/>
      <c r="U97" s="146"/>
      <c r="V97" s="146"/>
      <c r="W97" s="133"/>
      <c r="X97" s="133"/>
      <c r="Y97" s="133"/>
      <c r="Z97" s="133"/>
      <c r="AA97" s="133"/>
    </row>
    <row r="98" spans="3:27" x14ac:dyDescent="0.35">
      <c r="C98" s="22">
        <f>I_Baseline!B31</f>
        <v>0</v>
      </c>
      <c r="E98" s="132" t="s">
        <v>36</v>
      </c>
      <c r="F98" s="17" t="s">
        <v>337</v>
      </c>
      <c r="H98" s="189"/>
      <c r="I98" s="189"/>
      <c r="J98" s="189"/>
      <c r="K98" s="189"/>
      <c r="L98" s="189"/>
      <c r="M98" s="190"/>
      <c r="O98" s="143">
        <v>2</v>
      </c>
      <c r="P98" s="58">
        <v>4</v>
      </c>
      <c r="Q98" s="58">
        <v>6</v>
      </c>
      <c r="R98" s="58">
        <v>7</v>
      </c>
      <c r="S98" s="58">
        <v>9</v>
      </c>
      <c r="T98" s="55">
        <v>5</v>
      </c>
      <c r="U98" s="148"/>
      <c r="V98" s="149">
        <f>I_Baseline!D31</f>
        <v>0</v>
      </c>
      <c r="W98" s="147">
        <f>IF($F98="KWh",$C99*O98*$T98,$V98*$H98*I98)</f>
        <v>0</v>
      </c>
      <c r="X98" s="147">
        <f t="shared" ref="X98" si="254">IF($F98="KWh",$C99*P98*$T98,$V98*$H98*J98)</f>
        <v>0</v>
      </c>
      <c r="Y98" s="147">
        <f t="shared" ref="Y98" si="255">IF($F98="KWh",$C99*Q98*$T98,$V98*$H98*K98)</f>
        <v>0</v>
      </c>
      <c r="Z98" s="147">
        <f t="shared" ref="Z98" si="256">IF($F98="KWh",$C99*R98*$T98,$V98*$H98*L98)</f>
        <v>0</v>
      </c>
      <c r="AA98" s="147">
        <f t="shared" ref="AA98" si="257">IF($F98="KWh",$C99*S98*$T98,$V98*$H98*M98)</f>
        <v>0</v>
      </c>
    </row>
    <row r="99" spans="3:27" x14ac:dyDescent="0.35">
      <c r="C99">
        <f>IF(C98=0,0,1)</f>
        <v>0</v>
      </c>
      <c r="E99" s="17" t="s">
        <v>38</v>
      </c>
      <c r="F99" s="17" t="s">
        <v>336</v>
      </c>
      <c r="H99" s="191">
        <v>0.05</v>
      </c>
      <c r="I99" s="191">
        <v>0.05</v>
      </c>
      <c r="J99" s="191">
        <v>0.1</v>
      </c>
      <c r="K99" s="191">
        <v>0.3</v>
      </c>
      <c r="L99" s="191">
        <v>0.4</v>
      </c>
      <c r="M99" s="192">
        <v>0.6</v>
      </c>
      <c r="O99" s="143"/>
      <c r="P99" s="58"/>
      <c r="Q99" s="58"/>
      <c r="R99" s="58"/>
      <c r="S99" s="58"/>
      <c r="T99" s="55"/>
      <c r="U99" s="148"/>
      <c r="V99" s="149">
        <f>V98</f>
        <v>0</v>
      </c>
      <c r="W99" s="147">
        <f>IF($F99="KWh",$C99*O99*$T99,$V99*$H99*I99)</f>
        <v>0</v>
      </c>
      <c r="X99" s="147">
        <f t="shared" ref="X99" si="258">IF($F99="KWh",$C99*P99*$T99,$V99*$H99*J99)</f>
        <v>0</v>
      </c>
      <c r="Y99" s="147">
        <f t="shared" ref="Y99" si="259">IF($F99="KWh",$C99*Q99*$T99,$V99*$H99*K99)</f>
        <v>0</v>
      </c>
      <c r="Z99" s="147">
        <f t="shared" ref="Z99" si="260">IF($F99="KWh",$C99*R99*$T99,$V99*$H99*L99)</f>
        <v>0</v>
      </c>
      <c r="AA99" s="147">
        <f t="shared" ref="AA99" si="261">IF($F99="KWh",$C99*S99*$T99,$V99*$H99*M99)</f>
        <v>0</v>
      </c>
    </row>
    <row r="100" spans="3:27" x14ac:dyDescent="0.35">
      <c r="E100" s="17" t="s">
        <v>39</v>
      </c>
      <c r="F100" s="17" t="s">
        <v>337</v>
      </c>
      <c r="H100" s="189"/>
      <c r="I100" s="189"/>
      <c r="J100" s="189"/>
      <c r="K100" s="189"/>
      <c r="L100" s="189"/>
      <c r="M100" s="190"/>
      <c r="O100" s="143">
        <v>6</v>
      </c>
      <c r="P100" s="58">
        <v>4</v>
      </c>
      <c r="Q100" s="58">
        <v>6</v>
      </c>
      <c r="R100" s="58">
        <v>7</v>
      </c>
      <c r="S100" s="58">
        <v>9</v>
      </c>
      <c r="T100" s="55">
        <v>7</v>
      </c>
      <c r="U100" s="148"/>
      <c r="V100" s="149">
        <f>V98</f>
        <v>0</v>
      </c>
      <c r="W100" s="147">
        <f>IF($F100="KWh",$C99*O100*$T100,$V100*$H100*I100)</f>
        <v>0</v>
      </c>
      <c r="X100" s="147">
        <f t="shared" ref="X100" si="262">IF($F100="KWh",$C99*P100*$T100,$V100*$H100*J100)</f>
        <v>0</v>
      </c>
      <c r="Y100" s="147">
        <f t="shared" ref="Y100" si="263">IF($F100="KWh",$C99*Q100*$T100,$V100*$H100*K100)</f>
        <v>0</v>
      </c>
      <c r="Z100" s="147">
        <f t="shared" ref="Z100" si="264">IF($F100="KWh",$C99*R100*$T100,$V100*$H100*L100)</f>
        <v>0</v>
      </c>
      <c r="AA100" s="147">
        <f t="shared" ref="AA100" si="265">IF($F100="KWh",$C99*S100*$T100,$V100*$H100*M100)</f>
        <v>0</v>
      </c>
    </row>
    <row r="101" spans="3:27" x14ac:dyDescent="0.35">
      <c r="E101" s="136" t="s">
        <v>40</v>
      </c>
      <c r="F101" s="17" t="s">
        <v>336</v>
      </c>
      <c r="H101" s="191">
        <v>0.05</v>
      </c>
      <c r="I101" s="191">
        <v>0.05</v>
      </c>
      <c r="J101" s="191">
        <v>0.1</v>
      </c>
      <c r="K101" s="191">
        <v>0.3</v>
      </c>
      <c r="L101" s="191">
        <v>0.4</v>
      </c>
      <c r="M101" s="192">
        <v>0.6</v>
      </c>
      <c r="O101" s="144"/>
      <c r="P101" s="137"/>
      <c r="Q101" s="137"/>
      <c r="R101" s="137"/>
      <c r="S101" s="137"/>
      <c r="T101" s="138"/>
      <c r="U101" s="148"/>
      <c r="V101" s="149">
        <f>V98</f>
        <v>0</v>
      </c>
      <c r="W101" s="147">
        <f>IF($F101="KWh",$C99*O101*$T101,$V101*$H101*I101)</f>
        <v>0</v>
      </c>
      <c r="X101" s="147">
        <f t="shared" ref="X101" si="266">IF($F101="KWh",$C99*P101*$T101,$V101*$H101*J101)</f>
        <v>0</v>
      </c>
      <c r="Y101" s="147">
        <f t="shared" ref="Y101" si="267">IF($F101="KWh",$C99*Q101*$T101,$V101*$H101*K101)</f>
        <v>0</v>
      </c>
      <c r="Z101" s="147">
        <f t="shared" ref="Z101" si="268">IF($F101="KWh",$C99*R101*$T101,$V101*$H101*L101)</f>
        <v>0</v>
      </c>
      <c r="AA101" s="147">
        <f t="shared" ref="AA101" si="269">IF($F101="KWh",$C99*S101*$T101,$V101*$H101*M101)</f>
        <v>0</v>
      </c>
    </row>
    <row r="102" spans="3:27" x14ac:dyDescent="0.35">
      <c r="E102" s="131"/>
      <c r="F102" s="131"/>
      <c r="G102" s="131"/>
      <c r="H102" s="41"/>
      <c r="I102" s="41"/>
      <c r="J102" s="41"/>
      <c r="K102" s="41"/>
      <c r="L102" s="41"/>
      <c r="M102" s="41"/>
      <c r="N102" s="131"/>
      <c r="O102" s="134"/>
      <c r="P102" s="134"/>
      <c r="Q102" s="134"/>
      <c r="R102" s="134"/>
      <c r="S102" s="134"/>
      <c r="T102" s="135"/>
      <c r="U102" s="146"/>
      <c r="V102" s="146"/>
      <c r="W102" s="133">
        <f>SUM(W98:W101)</f>
        <v>0</v>
      </c>
      <c r="X102" s="133">
        <f t="shared" ref="X102:AA102" si="270">SUM(X98:X101)</f>
        <v>0</v>
      </c>
      <c r="Y102" s="133">
        <f t="shared" si="270"/>
        <v>0</v>
      </c>
      <c r="Z102" s="133">
        <f t="shared" si="270"/>
        <v>0</v>
      </c>
      <c r="AA102" s="133">
        <f t="shared" si="270"/>
        <v>0</v>
      </c>
    </row>
    <row r="103" spans="3:27" x14ac:dyDescent="0.35">
      <c r="E103" s="131"/>
      <c r="F103" s="131"/>
      <c r="G103" s="131"/>
      <c r="H103" s="41"/>
      <c r="I103" s="41"/>
      <c r="J103" s="41"/>
      <c r="K103" s="41"/>
      <c r="L103" s="41"/>
      <c r="M103" s="41"/>
      <c r="N103" s="131"/>
      <c r="O103" s="134"/>
      <c r="P103" s="134"/>
      <c r="Q103" s="134"/>
      <c r="R103" s="134"/>
      <c r="S103" s="134"/>
      <c r="T103" s="135"/>
      <c r="U103" s="146"/>
      <c r="V103" s="146"/>
      <c r="W103" s="133"/>
      <c r="X103" s="133"/>
      <c r="Y103" s="133"/>
      <c r="Z103" s="133"/>
      <c r="AA103" s="133"/>
    </row>
    <row r="104" spans="3:27" x14ac:dyDescent="0.35">
      <c r="C104" s="22">
        <f>I_Baseline!B32</f>
        <v>0</v>
      </c>
      <c r="E104" s="132" t="s">
        <v>36</v>
      </c>
      <c r="F104" s="17" t="s">
        <v>337</v>
      </c>
      <c r="H104" s="189"/>
      <c r="I104" s="189"/>
      <c r="J104" s="189"/>
      <c r="K104" s="189"/>
      <c r="L104" s="189"/>
      <c r="M104" s="190"/>
      <c r="O104" s="143">
        <v>2</v>
      </c>
      <c r="P104" s="58">
        <v>4</v>
      </c>
      <c r="Q104" s="58">
        <v>6</v>
      </c>
      <c r="R104" s="58">
        <v>7</v>
      </c>
      <c r="S104" s="58">
        <v>9</v>
      </c>
      <c r="T104" s="55">
        <v>5</v>
      </c>
      <c r="U104" s="148"/>
      <c r="V104" s="149">
        <f>I_Baseline!D32</f>
        <v>0</v>
      </c>
      <c r="W104" s="147">
        <f>IF($F104="KWh",$C105*O104*$T104,$V104*$H104*I104)</f>
        <v>0</v>
      </c>
      <c r="X104" s="147">
        <f t="shared" ref="X104" si="271">IF($F104="KWh",$C105*P104*$T104,$V104*$H104*J104)</f>
        <v>0</v>
      </c>
      <c r="Y104" s="147">
        <f t="shared" ref="Y104" si="272">IF($F104="KWh",$C105*Q104*$T104,$V104*$H104*K104)</f>
        <v>0</v>
      </c>
      <c r="Z104" s="147">
        <f t="shared" ref="Z104" si="273">IF($F104="KWh",$C105*R104*$T104,$V104*$H104*L104)</f>
        <v>0</v>
      </c>
      <c r="AA104" s="147">
        <f t="shared" ref="AA104" si="274">IF($F104="KWh",$C105*S104*$T104,$V104*$H104*M104)</f>
        <v>0</v>
      </c>
    </row>
    <row r="105" spans="3:27" x14ac:dyDescent="0.35">
      <c r="C105">
        <f>IF(C104=0,0,1)</f>
        <v>0</v>
      </c>
      <c r="E105" s="17" t="s">
        <v>38</v>
      </c>
      <c r="F105" s="17" t="s">
        <v>336</v>
      </c>
      <c r="H105" s="191">
        <v>0.05</v>
      </c>
      <c r="I105" s="191">
        <v>0.05</v>
      </c>
      <c r="J105" s="191">
        <v>0.1</v>
      </c>
      <c r="K105" s="191">
        <v>0.3</v>
      </c>
      <c r="L105" s="191">
        <v>0.4</v>
      </c>
      <c r="M105" s="192">
        <v>0.6</v>
      </c>
      <c r="O105" s="143"/>
      <c r="P105" s="58"/>
      <c r="Q105" s="58"/>
      <c r="R105" s="58"/>
      <c r="S105" s="58"/>
      <c r="T105" s="55"/>
      <c r="U105" s="148"/>
      <c r="V105" s="149">
        <f>V104</f>
        <v>0</v>
      </c>
      <c r="W105" s="147">
        <f>IF($F105="KWh",$C105*O105*$T105,$V105*$H105*I105)</f>
        <v>0</v>
      </c>
      <c r="X105" s="147">
        <f t="shared" ref="X105" si="275">IF($F105="KWh",$C105*P105*$T105,$V105*$H105*J105)</f>
        <v>0</v>
      </c>
      <c r="Y105" s="147">
        <f t="shared" ref="Y105" si="276">IF($F105="KWh",$C105*Q105*$T105,$V105*$H105*K105)</f>
        <v>0</v>
      </c>
      <c r="Z105" s="147">
        <f t="shared" ref="Z105" si="277">IF($F105="KWh",$C105*R105*$T105,$V105*$H105*L105)</f>
        <v>0</v>
      </c>
      <c r="AA105" s="147">
        <f t="shared" ref="AA105" si="278">IF($F105="KWh",$C105*S105*$T105,$V105*$H105*M105)</f>
        <v>0</v>
      </c>
    </row>
    <row r="106" spans="3:27" x14ac:dyDescent="0.35">
      <c r="E106" s="17" t="s">
        <v>39</v>
      </c>
      <c r="F106" s="17" t="s">
        <v>337</v>
      </c>
      <c r="H106" s="189"/>
      <c r="I106" s="189"/>
      <c r="J106" s="189"/>
      <c r="K106" s="189"/>
      <c r="L106" s="189"/>
      <c r="M106" s="190"/>
      <c r="O106" s="143">
        <v>6</v>
      </c>
      <c r="P106" s="58">
        <v>4</v>
      </c>
      <c r="Q106" s="58">
        <v>6</v>
      </c>
      <c r="R106" s="58">
        <v>7</v>
      </c>
      <c r="S106" s="58">
        <v>9</v>
      </c>
      <c r="T106" s="55">
        <v>7</v>
      </c>
      <c r="U106" s="148"/>
      <c r="V106" s="149">
        <f>V104</f>
        <v>0</v>
      </c>
      <c r="W106" s="147">
        <f>IF($F106="KWh",$C105*O106*$T106,$V106*$H106*I106)</f>
        <v>0</v>
      </c>
      <c r="X106" s="147">
        <f t="shared" ref="X106" si="279">IF($F106="KWh",$C105*P106*$T106,$V106*$H106*J106)</f>
        <v>0</v>
      </c>
      <c r="Y106" s="147">
        <f t="shared" ref="Y106" si="280">IF($F106="KWh",$C105*Q106*$T106,$V106*$H106*K106)</f>
        <v>0</v>
      </c>
      <c r="Z106" s="147">
        <f t="shared" ref="Z106" si="281">IF($F106="KWh",$C105*R106*$T106,$V106*$H106*L106)</f>
        <v>0</v>
      </c>
      <c r="AA106" s="147">
        <f t="shared" ref="AA106" si="282">IF($F106="KWh",$C105*S106*$T106,$V106*$H106*M106)</f>
        <v>0</v>
      </c>
    </row>
    <row r="107" spans="3:27" x14ac:dyDescent="0.35">
      <c r="E107" s="136" t="s">
        <v>40</v>
      </c>
      <c r="F107" s="17" t="s">
        <v>336</v>
      </c>
      <c r="H107" s="191">
        <v>0.05</v>
      </c>
      <c r="I107" s="191">
        <v>0.05</v>
      </c>
      <c r="J107" s="191">
        <v>0.1</v>
      </c>
      <c r="K107" s="191">
        <v>0.3</v>
      </c>
      <c r="L107" s="191">
        <v>0.4</v>
      </c>
      <c r="M107" s="192">
        <v>0.6</v>
      </c>
      <c r="O107" s="144"/>
      <c r="P107" s="137"/>
      <c r="Q107" s="137"/>
      <c r="R107" s="137"/>
      <c r="S107" s="137"/>
      <c r="T107" s="138"/>
      <c r="U107" s="148"/>
      <c r="V107" s="149">
        <f>V104</f>
        <v>0</v>
      </c>
      <c r="W107" s="147">
        <f>IF($F107="KWh",$C105*O107*$T107,$V107*$H107*I107)</f>
        <v>0</v>
      </c>
      <c r="X107" s="147">
        <f t="shared" ref="X107" si="283">IF($F107="KWh",$C105*P107*$T107,$V107*$H107*J107)</f>
        <v>0</v>
      </c>
      <c r="Y107" s="147">
        <f t="shared" ref="Y107" si="284">IF($F107="KWh",$C105*Q107*$T107,$V107*$H107*K107)</f>
        <v>0</v>
      </c>
      <c r="Z107" s="147">
        <f t="shared" ref="Z107" si="285">IF($F107="KWh",$C105*R107*$T107,$V107*$H107*L107)</f>
        <v>0</v>
      </c>
      <c r="AA107" s="147">
        <f t="shared" ref="AA107" si="286">IF($F107="KWh",$C105*S107*$T107,$V107*$H107*M107)</f>
        <v>0</v>
      </c>
    </row>
    <row r="108" spans="3:27" x14ac:dyDescent="0.35">
      <c r="E108" s="131"/>
      <c r="F108" s="131"/>
      <c r="G108" s="131"/>
      <c r="H108" s="41"/>
      <c r="I108" s="41"/>
      <c r="J108" s="41"/>
      <c r="K108" s="41"/>
      <c r="L108" s="41"/>
      <c r="M108" s="41"/>
      <c r="N108" s="131"/>
      <c r="O108" s="134"/>
      <c r="P108" s="134"/>
      <c r="Q108" s="134"/>
      <c r="R108" s="134"/>
      <c r="S108" s="134"/>
      <c r="T108" s="135"/>
      <c r="U108" s="146"/>
      <c r="V108" s="146"/>
      <c r="W108" s="133">
        <f>SUM(W104:W107)</f>
        <v>0</v>
      </c>
      <c r="X108" s="133">
        <f t="shared" ref="X108:AA108" si="287">SUM(X104:X107)</f>
        <v>0</v>
      </c>
      <c r="Y108" s="133">
        <f t="shared" si="287"/>
        <v>0</v>
      </c>
      <c r="Z108" s="133">
        <f t="shared" si="287"/>
        <v>0</v>
      </c>
      <c r="AA108" s="133">
        <f t="shared" si="287"/>
        <v>0</v>
      </c>
    </row>
    <row r="109" spans="3:27" x14ac:dyDescent="0.35">
      <c r="E109" s="131"/>
      <c r="F109" s="131"/>
      <c r="G109" s="131"/>
      <c r="H109" s="41"/>
      <c r="I109" s="41"/>
      <c r="J109" s="41"/>
      <c r="K109" s="41"/>
      <c r="L109" s="41"/>
      <c r="M109" s="41"/>
      <c r="N109" s="131"/>
      <c r="O109" s="134"/>
      <c r="P109" s="134"/>
      <c r="Q109" s="134"/>
      <c r="R109" s="134"/>
      <c r="S109" s="134"/>
      <c r="T109" s="135"/>
      <c r="U109" s="146"/>
      <c r="V109" s="146"/>
      <c r="W109" s="133"/>
      <c r="X109" s="133"/>
      <c r="Y109" s="133"/>
      <c r="Z109" s="133"/>
      <c r="AA109" s="133"/>
    </row>
    <row r="110" spans="3:27" x14ac:dyDescent="0.35">
      <c r="C110" s="22">
        <f>I_Baseline!B33</f>
        <v>0</v>
      </c>
      <c r="E110" s="132" t="s">
        <v>36</v>
      </c>
      <c r="F110" s="17" t="s">
        <v>337</v>
      </c>
      <c r="H110" s="189"/>
      <c r="I110" s="189"/>
      <c r="J110" s="189"/>
      <c r="K110" s="189"/>
      <c r="L110" s="189"/>
      <c r="M110" s="190"/>
      <c r="O110" s="143">
        <v>2</v>
      </c>
      <c r="P110" s="58">
        <v>4</v>
      </c>
      <c r="Q110" s="58">
        <v>6</v>
      </c>
      <c r="R110" s="58">
        <v>7</v>
      </c>
      <c r="S110" s="58">
        <v>9</v>
      </c>
      <c r="T110" s="55">
        <v>5</v>
      </c>
      <c r="U110" s="148"/>
      <c r="V110" s="149">
        <f>I_Baseline!D33</f>
        <v>0</v>
      </c>
      <c r="W110" s="147">
        <f>IF($F110="KWh",$C111*O110*$T110,$V110*$H110*I110)</f>
        <v>0</v>
      </c>
      <c r="X110" s="147">
        <f t="shared" ref="X110" si="288">IF($F110="KWh",$C111*P110*$T110,$V110*$H110*J110)</f>
        <v>0</v>
      </c>
      <c r="Y110" s="147">
        <f t="shared" ref="Y110" si="289">IF($F110="KWh",$C111*Q110*$T110,$V110*$H110*K110)</f>
        <v>0</v>
      </c>
      <c r="Z110" s="147">
        <f t="shared" ref="Z110" si="290">IF($F110="KWh",$C111*R110*$T110,$V110*$H110*L110)</f>
        <v>0</v>
      </c>
      <c r="AA110" s="147">
        <f t="shared" ref="AA110" si="291">IF($F110="KWh",$C111*S110*$T110,$V110*$H110*M110)</f>
        <v>0</v>
      </c>
    </row>
    <row r="111" spans="3:27" x14ac:dyDescent="0.35">
      <c r="C111">
        <f>IF(C110=0,0,1)</f>
        <v>0</v>
      </c>
      <c r="E111" s="17" t="s">
        <v>38</v>
      </c>
      <c r="F111" s="17" t="s">
        <v>336</v>
      </c>
      <c r="H111" s="191">
        <v>0.05</v>
      </c>
      <c r="I111" s="191">
        <v>0.05</v>
      </c>
      <c r="J111" s="191">
        <v>0.1</v>
      </c>
      <c r="K111" s="191">
        <v>0.3</v>
      </c>
      <c r="L111" s="191">
        <v>0.4</v>
      </c>
      <c r="M111" s="192">
        <v>0.6</v>
      </c>
      <c r="O111" s="143"/>
      <c r="P111" s="58"/>
      <c r="Q111" s="58"/>
      <c r="R111" s="58"/>
      <c r="S111" s="58"/>
      <c r="T111" s="55"/>
      <c r="U111" s="148"/>
      <c r="V111" s="149">
        <f>V110</f>
        <v>0</v>
      </c>
      <c r="W111" s="147">
        <f>IF($F111="KWh",$C111*O111*$T111,$V111*$H111*I111)</f>
        <v>0</v>
      </c>
      <c r="X111" s="147">
        <f t="shared" ref="X111" si="292">IF($F111="KWh",$C111*P111*$T111,$V111*$H111*J111)</f>
        <v>0</v>
      </c>
      <c r="Y111" s="147">
        <f t="shared" ref="Y111" si="293">IF($F111="KWh",$C111*Q111*$T111,$V111*$H111*K111)</f>
        <v>0</v>
      </c>
      <c r="Z111" s="147">
        <f t="shared" ref="Z111" si="294">IF($F111="KWh",$C111*R111*$T111,$V111*$H111*L111)</f>
        <v>0</v>
      </c>
      <c r="AA111" s="147">
        <f t="shared" ref="AA111" si="295">IF($F111="KWh",$C111*S111*$T111,$V111*$H111*M111)</f>
        <v>0</v>
      </c>
    </row>
    <row r="112" spans="3:27" x14ac:dyDescent="0.35">
      <c r="E112" s="17" t="s">
        <v>39</v>
      </c>
      <c r="F112" s="17" t="s">
        <v>337</v>
      </c>
      <c r="H112" s="189"/>
      <c r="I112" s="189"/>
      <c r="J112" s="189"/>
      <c r="K112" s="189"/>
      <c r="L112" s="189"/>
      <c r="M112" s="190"/>
      <c r="O112" s="143">
        <v>6</v>
      </c>
      <c r="P112" s="58">
        <v>4</v>
      </c>
      <c r="Q112" s="58">
        <v>6</v>
      </c>
      <c r="R112" s="58">
        <v>7</v>
      </c>
      <c r="S112" s="58">
        <v>9</v>
      </c>
      <c r="T112" s="55">
        <v>7</v>
      </c>
      <c r="U112" s="148"/>
      <c r="V112" s="149">
        <f>V110</f>
        <v>0</v>
      </c>
      <c r="W112" s="147">
        <f>IF($F112="KWh",$C111*O112*$T112,$V112*$H112*I112)</f>
        <v>0</v>
      </c>
      <c r="X112" s="147">
        <f t="shared" ref="X112" si="296">IF($F112="KWh",$C111*P112*$T112,$V112*$H112*J112)</f>
        <v>0</v>
      </c>
      <c r="Y112" s="147">
        <f t="shared" ref="Y112" si="297">IF($F112="KWh",$C111*Q112*$T112,$V112*$H112*K112)</f>
        <v>0</v>
      </c>
      <c r="Z112" s="147">
        <f t="shared" ref="Z112" si="298">IF($F112="KWh",$C111*R112*$T112,$V112*$H112*L112)</f>
        <v>0</v>
      </c>
      <c r="AA112" s="147">
        <f t="shared" ref="AA112" si="299">IF($F112="KWh",$C111*S112*$T112,$V112*$H112*M112)</f>
        <v>0</v>
      </c>
    </row>
    <row r="113" spans="3:27" x14ac:dyDescent="0.35">
      <c r="E113" s="136" t="s">
        <v>40</v>
      </c>
      <c r="F113" s="17" t="s">
        <v>336</v>
      </c>
      <c r="H113" s="191">
        <v>0.05</v>
      </c>
      <c r="I113" s="191">
        <v>0.05</v>
      </c>
      <c r="J113" s="191">
        <v>0.1</v>
      </c>
      <c r="K113" s="191">
        <v>0.3</v>
      </c>
      <c r="L113" s="191">
        <v>0.4</v>
      </c>
      <c r="M113" s="192">
        <v>0.6</v>
      </c>
      <c r="O113" s="144"/>
      <c r="P113" s="137"/>
      <c r="Q113" s="137"/>
      <c r="R113" s="137"/>
      <c r="S113" s="137"/>
      <c r="T113" s="138"/>
      <c r="U113" s="148"/>
      <c r="V113" s="149">
        <f>V110</f>
        <v>0</v>
      </c>
      <c r="W113" s="147">
        <f>IF($F113="KWh",$C111*O113*$T113,$V113*$H113*I113)</f>
        <v>0</v>
      </c>
      <c r="X113" s="147">
        <f t="shared" ref="X113" si="300">IF($F113="KWh",$C111*P113*$T113,$V113*$H113*J113)</f>
        <v>0</v>
      </c>
      <c r="Y113" s="147">
        <f t="shared" ref="Y113" si="301">IF($F113="KWh",$C111*Q113*$T113,$V113*$H113*K113)</f>
        <v>0</v>
      </c>
      <c r="Z113" s="147">
        <f t="shared" ref="Z113" si="302">IF($F113="KWh",$C111*R113*$T113,$V113*$H113*L113)</f>
        <v>0</v>
      </c>
      <c r="AA113" s="147">
        <f t="shared" ref="AA113" si="303">IF($F113="KWh",$C111*S113*$T113,$V113*$H113*M113)</f>
        <v>0</v>
      </c>
    </row>
    <row r="114" spans="3:27" x14ac:dyDescent="0.35">
      <c r="E114" s="131"/>
      <c r="F114" s="131"/>
      <c r="G114" s="131"/>
      <c r="H114" s="41"/>
      <c r="I114" s="41"/>
      <c r="J114" s="41"/>
      <c r="K114" s="41"/>
      <c r="L114" s="41"/>
      <c r="M114" s="41"/>
      <c r="N114" s="131"/>
      <c r="O114" s="134"/>
      <c r="P114" s="134"/>
      <c r="Q114" s="134"/>
      <c r="R114" s="134"/>
      <c r="S114" s="134"/>
      <c r="T114" s="135"/>
      <c r="U114" s="146"/>
      <c r="V114" s="146"/>
      <c r="W114" s="133">
        <f>SUM(W110:W113)</f>
        <v>0</v>
      </c>
      <c r="X114" s="133">
        <f t="shared" ref="X114:AA114" si="304">SUM(X110:X113)</f>
        <v>0</v>
      </c>
      <c r="Y114" s="133">
        <f t="shared" si="304"/>
        <v>0</v>
      </c>
      <c r="Z114" s="133">
        <f t="shared" si="304"/>
        <v>0</v>
      </c>
      <c r="AA114" s="133">
        <f t="shared" si="304"/>
        <v>0</v>
      </c>
    </row>
    <row r="115" spans="3:27" x14ac:dyDescent="0.35">
      <c r="E115" s="131"/>
      <c r="F115" s="131"/>
      <c r="G115" s="131"/>
      <c r="H115" s="41"/>
      <c r="I115" s="41"/>
      <c r="J115" s="41"/>
      <c r="K115" s="41"/>
      <c r="L115" s="41"/>
      <c r="M115" s="41"/>
      <c r="N115" s="131"/>
      <c r="O115" s="134"/>
      <c r="P115" s="134"/>
      <c r="Q115" s="134"/>
      <c r="R115" s="134"/>
      <c r="S115" s="134"/>
      <c r="T115" s="135"/>
      <c r="U115" s="146"/>
      <c r="V115" s="146"/>
      <c r="W115" s="133"/>
      <c r="X115" s="133"/>
      <c r="Y115" s="133"/>
      <c r="Z115" s="133"/>
      <c r="AA115" s="133"/>
    </row>
    <row r="116" spans="3:27" x14ac:dyDescent="0.35">
      <c r="C116" s="22">
        <f>I_Baseline!B34</f>
        <v>0</v>
      </c>
      <c r="E116" s="132" t="s">
        <v>36</v>
      </c>
      <c r="F116" s="17" t="s">
        <v>337</v>
      </c>
      <c r="H116" s="189"/>
      <c r="I116" s="189"/>
      <c r="J116" s="189"/>
      <c r="K116" s="189"/>
      <c r="L116" s="189"/>
      <c r="M116" s="190"/>
      <c r="O116" s="143">
        <v>2</v>
      </c>
      <c r="P116" s="58">
        <v>4</v>
      </c>
      <c r="Q116" s="58">
        <v>6</v>
      </c>
      <c r="R116" s="58">
        <v>7</v>
      </c>
      <c r="S116" s="58">
        <v>9</v>
      </c>
      <c r="T116" s="55">
        <v>5</v>
      </c>
      <c r="U116" s="148"/>
      <c r="V116" s="149">
        <f>I_Baseline!D34</f>
        <v>0</v>
      </c>
      <c r="W116" s="147">
        <f>IF($F116="KWh",$C117*O116*$T116,$V116*$H116*I116)</f>
        <v>0</v>
      </c>
      <c r="X116" s="147">
        <f t="shared" ref="X116" si="305">IF($F116="KWh",$C117*P116*$T116,$V116*$H116*J116)</f>
        <v>0</v>
      </c>
      <c r="Y116" s="147">
        <f t="shared" ref="Y116" si="306">IF($F116="KWh",$C117*Q116*$T116,$V116*$H116*K116)</f>
        <v>0</v>
      </c>
      <c r="Z116" s="147">
        <f t="shared" ref="Z116" si="307">IF($F116="KWh",$C117*R116*$T116,$V116*$H116*L116)</f>
        <v>0</v>
      </c>
      <c r="AA116" s="147">
        <f t="shared" ref="AA116" si="308">IF($F116="KWh",$C117*S116*$T116,$V116*$H116*M116)</f>
        <v>0</v>
      </c>
    </row>
    <row r="117" spans="3:27" x14ac:dyDescent="0.35">
      <c r="C117">
        <f>IF(C116=0,0,1)</f>
        <v>0</v>
      </c>
      <c r="E117" s="17" t="s">
        <v>38</v>
      </c>
      <c r="F117" s="17" t="s">
        <v>336</v>
      </c>
      <c r="H117" s="191">
        <v>0.05</v>
      </c>
      <c r="I117" s="191">
        <v>0.05</v>
      </c>
      <c r="J117" s="191">
        <v>0.1</v>
      </c>
      <c r="K117" s="191">
        <v>0.3</v>
      </c>
      <c r="L117" s="191">
        <v>0.4</v>
      </c>
      <c r="M117" s="192">
        <v>0.6</v>
      </c>
      <c r="O117" s="143"/>
      <c r="P117" s="58"/>
      <c r="Q117" s="58"/>
      <c r="R117" s="58"/>
      <c r="S117" s="58"/>
      <c r="T117" s="55"/>
      <c r="U117" s="148"/>
      <c r="V117" s="149">
        <f>V116</f>
        <v>0</v>
      </c>
      <c r="W117" s="147">
        <f>IF($F117="KWh",$C117*O117*$T117,$V117*$H117*I117)</f>
        <v>0</v>
      </c>
      <c r="X117" s="147">
        <f t="shared" ref="X117" si="309">IF($F117="KWh",$C117*P117*$T117,$V117*$H117*J117)</f>
        <v>0</v>
      </c>
      <c r="Y117" s="147">
        <f t="shared" ref="Y117" si="310">IF($F117="KWh",$C117*Q117*$T117,$V117*$H117*K117)</f>
        <v>0</v>
      </c>
      <c r="Z117" s="147">
        <f t="shared" ref="Z117" si="311">IF($F117="KWh",$C117*R117*$T117,$V117*$H117*L117)</f>
        <v>0</v>
      </c>
      <c r="AA117" s="147">
        <f t="shared" ref="AA117" si="312">IF($F117="KWh",$C117*S117*$T117,$V117*$H117*M117)</f>
        <v>0</v>
      </c>
    </row>
    <row r="118" spans="3:27" x14ac:dyDescent="0.35">
      <c r="E118" s="17" t="s">
        <v>39</v>
      </c>
      <c r="F118" s="17" t="s">
        <v>337</v>
      </c>
      <c r="H118" s="189"/>
      <c r="I118" s="189"/>
      <c r="J118" s="189"/>
      <c r="K118" s="189"/>
      <c r="L118" s="189"/>
      <c r="M118" s="190"/>
      <c r="O118" s="143">
        <v>6</v>
      </c>
      <c r="P118" s="58">
        <v>4</v>
      </c>
      <c r="Q118" s="58">
        <v>6</v>
      </c>
      <c r="R118" s="58">
        <v>7</v>
      </c>
      <c r="S118" s="58">
        <v>9</v>
      </c>
      <c r="T118" s="55">
        <v>7</v>
      </c>
      <c r="U118" s="148"/>
      <c r="V118" s="149">
        <f>V116</f>
        <v>0</v>
      </c>
      <c r="W118" s="147">
        <f>IF($F118="KWh",$C117*O118*$T118,$V118*$H118*I118)</f>
        <v>0</v>
      </c>
      <c r="X118" s="147">
        <f t="shared" ref="X118" si="313">IF($F118="KWh",$C117*P118*$T118,$V118*$H118*J118)</f>
        <v>0</v>
      </c>
      <c r="Y118" s="147">
        <f t="shared" ref="Y118" si="314">IF($F118="KWh",$C117*Q118*$T118,$V118*$H118*K118)</f>
        <v>0</v>
      </c>
      <c r="Z118" s="147">
        <f t="shared" ref="Z118" si="315">IF($F118="KWh",$C117*R118*$T118,$V118*$H118*L118)</f>
        <v>0</v>
      </c>
      <c r="AA118" s="147">
        <f t="shared" ref="AA118" si="316">IF($F118="KWh",$C117*S118*$T118,$V118*$H118*M118)</f>
        <v>0</v>
      </c>
    </row>
    <row r="119" spans="3:27" x14ac:dyDescent="0.35">
      <c r="E119" s="136" t="s">
        <v>40</v>
      </c>
      <c r="F119" s="17" t="s">
        <v>336</v>
      </c>
      <c r="H119" s="191">
        <v>0.05</v>
      </c>
      <c r="I119" s="191">
        <v>0.05</v>
      </c>
      <c r="J119" s="191">
        <v>0.1</v>
      </c>
      <c r="K119" s="191">
        <v>0.3</v>
      </c>
      <c r="L119" s="191">
        <v>0.4</v>
      </c>
      <c r="M119" s="192">
        <v>0.6</v>
      </c>
      <c r="O119" s="144"/>
      <c r="P119" s="137"/>
      <c r="Q119" s="137"/>
      <c r="R119" s="137"/>
      <c r="S119" s="137"/>
      <c r="T119" s="138"/>
      <c r="U119" s="148"/>
      <c r="V119" s="149">
        <f>V116</f>
        <v>0</v>
      </c>
      <c r="W119" s="147">
        <f>IF($F119="KWh",$C117*O119*$T119,$V119*$H119*I119)</f>
        <v>0</v>
      </c>
      <c r="X119" s="147">
        <f t="shared" ref="X119" si="317">IF($F119="KWh",$C117*P119*$T119,$V119*$H119*J119)</f>
        <v>0</v>
      </c>
      <c r="Y119" s="147">
        <f t="shared" ref="Y119" si="318">IF($F119="KWh",$C117*Q119*$T119,$V119*$H119*K119)</f>
        <v>0</v>
      </c>
      <c r="Z119" s="147">
        <f t="shared" ref="Z119" si="319">IF($F119="KWh",$C117*R119*$T119,$V119*$H119*L119)</f>
        <v>0</v>
      </c>
      <c r="AA119" s="147">
        <f t="shared" ref="AA119" si="320">IF($F119="KWh",$C117*S119*$T119,$V119*$H119*M119)</f>
        <v>0</v>
      </c>
    </row>
    <row r="120" spans="3:27" x14ac:dyDescent="0.35">
      <c r="E120" s="131"/>
      <c r="F120" s="131"/>
      <c r="G120" s="131"/>
      <c r="H120" s="41"/>
      <c r="I120" s="41"/>
      <c r="J120" s="41"/>
      <c r="K120" s="41"/>
      <c r="L120" s="41"/>
      <c r="M120" s="41"/>
      <c r="N120" s="131"/>
      <c r="O120" s="134"/>
      <c r="P120" s="134"/>
      <c r="Q120" s="134"/>
      <c r="R120" s="134"/>
      <c r="S120" s="134"/>
      <c r="T120" s="135"/>
      <c r="U120" s="146"/>
      <c r="V120" s="146"/>
      <c r="W120" s="133">
        <f>SUM(W116:W119)</f>
        <v>0</v>
      </c>
      <c r="X120" s="133">
        <f t="shared" ref="X120:AA120" si="321">SUM(X116:X119)</f>
        <v>0</v>
      </c>
      <c r="Y120" s="133">
        <f t="shared" si="321"/>
        <v>0</v>
      </c>
      <c r="Z120" s="133">
        <f t="shared" si="321"/>
        <v>0</v>
      </c>
      <c r="AA120" s="133">
        <f t="shared" si="321"/>
        <v>0</v>
      </c>
    </row>
    <row r="121" spans="3:27" x14ac:dyDescent="0.35">
      <c r="E121" s="131"/>
      <c r="F121" s="131"/>
      <c r="G121" s="131"/>
      <c r="H121" s="41"/>
      <c r="I121" s="41"/>
      <c r="J121" s="41"/>
      <c r="K121" s="41"/>
      <c r="L121" s="41"/>
      <c r="M121" s="41"/>
      <c r="N121" s="131"/>
      <c r="O121" s="134"/>
      <c r="P121" s="134"/>
      <c r="Q121" s="134"/>
      <c r="R121" s="134"/>
      <c r="S121" s="134"/>
      <c r="T121" s="135"/>
      <c r="U121" s="146"/>
      <c r="V121" s="146"/>
      <c r="W121" s="133"/>
      <c r="X121" s="133"/>
      <c r="Y121" s="133"/>
      <c r="Z121" s="133"/>
      <c r="AA121" s="133"/>
    </row>
    <row r="122" spans="3:27" x14ac:dyDescent="0.35">
      <c r="C122" s="22">
        <f>I_Baseline!B35</f>
        <v>0</v>
      </c>
      <c r="E122" s="132" t="s">
        <v>36</v>
      </c>
      <c r="F122" s="17" t="s">
        <v>337</v>
      </c>
      <c r="H122" s="189"/>
      <c r="I122" s="189"/>
      <c r="J122" s="189"/>
      <c r="K122" s="189"/>
      <c r="L122" s="189"/>
      <c r="M122" s="190"/>
      <c r="O122" s="143">
        <v>2</v>
      </c>
      <c r="P122" s="58">
        <v>4</v>
      </c>
      <c r="Q122" s="58">
        <v>6</v>
      </c>
      <c r="R122" s="58">
        <v>7</v>
      </c>
      <c r="S122" s="58">
        <v>9</v>
      </c>
      <c r="T122" s="55">
        <v>5</v>
      </c>
      <c r="U122" s="148"/>
      <c r="V122" s="149">
        <f>I_Baseline!D35</f>
        <v>0</v>
      </c>
      <c r="W122" s="147">
        <f>IF($F122="KWh",$C123*O122*$T122,$V122*$H122*I122)</f>
        <v>0</v>
      </c>
      <c r="X122" s="147">
        <f t="shared" ref="X122" si="322">IF($F122="KWh",$C123*P122*$T122,$V122*$H122*J122)</f>
        <v>0</v>
      </c>
      <c r="Y122" s="147">
        <f t="shared" ref="Y122" si="323">IF($F122="KWh",$C123*Q122*$T122,$V122*$H122*K122)</f>
        <v>0</v>
      </c>
      <c r="Z122" s="147">
        <f t="shared" ref="Z122" si="324">IF($F122="KWh",$C123*R122*$T122,$V122*$H122*L122)</f>
        <v>0</v>
      </c>
      <c r="AA122" s="147">
        <f t="shared" ref="AA122" si="325">IF($F122="KWh",$C123*S122*$T122,$V122*$H122*M122)</f>
        <v>0</v>
      </c>
    </row>
    <row r="123" spans="3:27" x14ac:dyDescent="0.35">
      <c r="C123">
        <f>IF(C122=0,0,1)</f>
        <v>0</v>
      </c>
      <c r="E123" s="17" t="s">
        <v>38</v>
      </c>
      <c r="F123" s="17" t="s">
        <v>336</v>
      </c>
      <c r="H123" s="191">
        <v>0.05</v>
      </c>
      <c r="I123" s="191">
        <v>0.05</v>
      </c>
      <c r="J123" s="191">
        <v>0.1</v>
      </c>
      <c r="K123" s="191">
        <v>0.3</v>
      </c>
      <c r="L123" s="191">
        <v>0.4</v>
      </c>
      <c r="M123" s="192">
        <v>0.6</v>
      </c>
      <c r="O123" s="143"/>
      <c r="P123" s="58"/>
      <c r="Q123" s="58"/>
      <c r="R123" s="58"/>
      <c r="S123" s="58"/>
      <c r="T123" s="55"/>
      <c r="U123" s="148"/>
      <c r="V123" s="149">
        <f>V122</f>
        <v>0</v>
      </c>
      <c r="W123" s="147">
        <f>IF($F123="KWh",$C123*O123*$T123,$V123*$H123*I123)</f>
        <v>0</v>
      </c>
      <c r="X123" s="147">
        <f t="shared" ref="X123" si="326">IF($F123="KWh",$C123*P123*$T123,$V123*$H123*J123)</f>
        <v>0</v>
      </c>
      <c r="Y123" s="147">
        <f t="shared" ref="Y123" si="327">IF($F123="KWh",$C123*Q123*$T123,$V123*$H123*K123)</f>
        <v>0</v>
      </c>
      <c r="Z123" s="147">
        <f t="shared" ref="Z123" si="328">IF($F123="KWh",$C123*R123*$T123,$V123*$H123*L123)</f>
        <v>0</v>
      </c>
      <c r="AA123" s="147">
        <f t="shared" ref="AA123" si="329">IF($F123="KWh",$C123*S123*$T123,$V123*$H123*M123)</f>
        <v>0</v>
      </c>
    </row>
    <row r="124" spans="3:27" x14ac:dyDescent="0.35">
      <c r="E124" s="17" t="s">
        <v>39</v>
      </c>
      <c r="F124" s="17" t="s">
        <v>337</v>
      </c>
      <c r="H124" s="189"/>
      <c r="I124" s="189"/>
      <c r="J124" s="189"/>
      <c r="K124" s="189"/>
      <c r="L124" s="189"/>
      <c r="M124" s="190"/>
      <c r="O124" s="143">
        <v>6</v>
      </c>
      <c r="P124" s="58">
        <v>4</v>
      </c>
      <c r="Q124" s="58">
        <v>6</v>
      </c>
      <c r="R124" s="58">
        <v>7</v>
      </c>
      <c r="S124" s="58">
        <v>9</v>
      </c>
      <c r="T124" s="55">
        <v>7</v>
      </c>
      <c r="U124" s="148"/>
      <c r="V124" s="149">
        <f>V122</f>
        <v>0</v>
      </c>
      <c r="W124" s="147">
        <f>IF($F124="KWh",$C123*O124*$T124,$V124*$H124*I124)</f>
        <v>0</v>
      </c>
      <c r="X124" s="147">
        <f t="shared" ref="X124" si="330">IF($F124="KWh",$C123*P124*$T124,$V124*$H124*J124)</f>
        <v>0</v>
      </c>
      <c r="Y124" s="147">
        <f t="shared" ref="Y124" si="331">IF($F124="KWh",$C123*Q124*$T124,$V124*$H124*K124)</f>
        <v>0</v>
      </c>
      <c r="Z124" s="147">
        <f t="shared" ref="Z124" si="332">IF($F124="KWh",$C123*R124*$T124,$V124*$H124*L124)</f>
        <v>0</v>
      </c>
      <c r="AA124" s="147">
        <f t="shared" ref="AA124" si="333">IF($F124="KWh",$C123*S124*$T124,$V124*$H124*M124)</f>
        <v>0</v>
      </c>
    </row>
    <row r="125" spans="3:27" x14ac:dyDescent="0.35">
      <c r="E125" s="136" t="s">
        <v>40</v>
      </c>
      <c r="F125" s="17" t="s">
        <v>336</v>
      </c>
      <c r="H125" s="191">
        <v>0.05</v>
      </c>
      <c r="I125" s="191">
        <v>0.05</v>
      </c>
      <c r="J125" s="191">
        <v>0.1</v>
      </c>
      <c r="K125" s="191">
        <v>0.3</v>
      </c>
      <c r="L125" s="191">
        <v>0.3</v>
      </c>
      <c r="M125" s="192">
        <v>0.6</v>
      </c>
      <c r="O125" s="144"/>
      <c r="P125" s="137"/>
      <c r="Q125" s="137"/>
      <c r="R125" s="137"/>
      <c r="S125" s="137"/>
      <c r="T125" s="138"/>
      <c r="U125" s="148"/>
      <c r="V125" s="149">
        <f>V122</f>
        <v>0</v>
      </c>
      <c r="W125" s="147">
        <f>IF($F125="KWh",$C123*O125*$T125,$V125*$H125*I125)</f>
        <v>0</v>
      </c>
      <c r="X125" s="147">
        <f t="shared" ref="X125" si="334">IF($F125="KWh",$C123*P125*$T125,$V125*$H125*J125)</f>
        <v>0</v>
      </c>
      <c r="Y125" s="147">
        <f t="shared" ref="Y125" si="335">IF($F125="KWh",$C123*Q125*$T125,$V125*$H125*K125)</f>
        <v>0</v>
      </c>
      <c r="Z125" s="147">
        <f t="shared" ref="Z125" si="336">IF($F125="KWh",$C123*R125*$T125,$V125*$H125*L125)</f>
        <v>0</v>
      </c>
      <c r="AA125" s="147">
        <f t="shared" ref="AA125" si="337">IF($F125="KWh",$C123*S125*$T125,$V125*$H125*M125)</f>
        <v>0</v>
      </c>
    </row>
    <row r="126" spans="3:27" x14ac:dyDescent="0.35">
      <c r="E126" s="131"/>
      <c r="F126" s="131"/>
      <c r="G126" s="131"/>
      <c r="H126" s="131"/>
      <c r="I126" s="131"/>
      <c r="J126" s="131"/>
      <c r="K126" s="131"/>
      <c r="L126" s="131"/>
      <c r="M126" s="131"/>
      <c r="N126" s="131"/>
      <c r="O126" s="134"/>
      <c r="P126" s="134"/>
      <c r="Q126" s="134"/>
      <c r="R126" s="134"/>
      <c r="S126" s="134"/>
      <c r="T126" s="135"/>
      <c r="U126" s="146"/>
      <c r="V126" s="146"/>
      <c r="W126" s="133">
        <f>SUM(W122:W125)</f>
        <v>0</v>
      </c>
      <c r="X126" s="133">
        <f t="shared" ref="X126:AA126" si="338">SUM(X122:X125)</f>
        <v>0</v>
      </c>
      <c r="Y126" s="133">
        <f t="shared" si="338"/>
        <v>0</v>
      </c>
      <c r="Z126" s="133">
        <f t="shared" si="338"/>
        <v>0</v>
      </c>
      <c r="AA126" s="133">
        <f t="shared" si="338"/>
        <v>0</v>
      </c>
    </row>
    <row r="132" spans="3:22" x14ac:dyDescent="0.35">
      <c r="C132" s="1" t="s">
        <v>338</v>
      </c>
      <c r="R132" s="183"/>
      <c r="S132" s="183"/>
      <c r="T132" s="183"/>
      <c r="U132" s="183"/>
      <c r="V132" s="183"/>
    </row>
    <row r="133" spans="3:22" x14ac:dyDescent="0.35">
      <c r="C133" s="165" t="str">
        <f>C134</f>
        <v>Asset Category</v>
      </c>
      <c r="D133" s="165" t="str">
        <f>D134</f>
        <v>Energy efficiency intervention</v>
      </c>
      <c r="E133" s="165" t="str">
        <f>E134</f>
        <v>Expression</v>
      </c>
      <c r="F133" s="165" t="str">
        <f>F134</f>
        <v>Percentage reduction</v>
      </c>
      <c r="G133" s="165" t="str">
        <f>I6</f>
        <v>Cumulative percentage of assets covered</v>
      </c>
      <c r="H133" s="165" t="str">
        <f>G133</f>
        <v>Cumulative percentage of assets covered</v>
      </c>
      <c r="I133" s="165" t="str">
        <f t="shared" ref="I133:K133" si="339">H133</f>
        <v>Cumulative percentage of assets covered</v>
      </c>
      <c r="J133" s="165" t="str">
        <f t="shared" si="339"/>
        <v>Cumulative percentage of assets covered</v>
      </c>
      <c r="K133" s="165" t="str">
        <f t="shared" si="339"/>
        <v>Cumulative percentage of assets covered</v>
      </c>
      <c r="L133" s="165" t="str">
        <f>O6</f>
        <v>Number of interventions implemented</v>
      </c>
      <c r="M133" s="165" t="str">
        <f>L133</f>
        <v>Number of interventions implemented</v>
      </c>
      <c r="N133" s="165" t="str">
        <f t="shared" ref="N133:P133" si="340">M133</f>
        <v>Number of interventions implemented</v>
      </c>
      <c r="O133" s="165" t="str">
        <f t="shared" si="340"/>
        <v>Number of interventions implemented</v>
      </c>
      <c r="P133" s="165" t="str">
        <f t="shared" si="340"/>
        <v>Number of interventions implemented</v>
      </c>
      <c r="Q133" s="165"/>
      <c r="R133" s="165" t="str">
        <f>W6</f>
        <v>Total estimated reduction (per annum)</v>
      </c>
      <c r="S133" s="165" t="str">
        <f>R133</f>
        <v>Total estimated reduction (per annum)</v>
      </c>
      <c r="T133" s="165" t="str">
        <f t="shared" ref="T133:V133" si="341">S133</f>
        <v>Total estimated reduction (per annum)</v>
      </c>
      <c r="U133" s="165" t="str">
        <f t="shared" si="341"/>
        <v>Total estimated reduction (per annum)</v>
      </c>
      <c r="V133" s="165" t="str">
        <f t="shared" si="341"/>
        <v>Total estimated reduction (per annum)</v>
      </c>
    </row>
    <row r="134" spans="3:22" x14ac:dyDescent="0.35">
      <c r="C134" s="15" t="s">
        <v>74</v>
      </c>
      <c r="D134" s="168" t="s">
        <v>333</v>
      </c>
      <c r="E134" s="168" t="s">
        <v>339</v>
      </c>
      <c r="F134" s="168" t="s">
        <v>340</v>
      </c>
      <c r="G134" s="168" t="s">
        <v>341</v>
      </c>
      <c r="H134" s="168" t="s">
        <v>342</v>
      </c>
      <c r="I134" s="168" t="s">
        <v>343</v>
      </c>
      <c r="J134" s="168" t="s">
        <v>344</v>
      </c>
      <c r="K134" s="168" t="s">
        <v>345</v>
      </c>
      <c r="L134" s="168" t="s">
        <v>346</v>
      </c>
      <c r="M134" s="168" t="s">
        <v>347</v>
      </c>
      <c r="N134" s="168" t="s">
        <v>348</v>
      </c>
      <c r="O134" s="168" t="s">
        <v>349</v>
      </c>
      <c r="P134" s="168" t="s">
        <v>350</v>
      </c>
      <c r="Q134" s="168" t="s">
        <v>331</v>
      </c>
      <c r="R134" s="168" t="s">
        <v>351</v>
      </c>
      <c r="S134" s="168" t="s">
        <v>352</v>
      </c>
      <c r="T134" s="168" t="s">
        <v>353</v>
      </c>
      <c r="U134" s="168" t="s">
        <v>354</v>
      </c>
      <c r="V134" s="13" t="s">
        <v>355</v>
      </c>
    </row>
    <row r="135" spans="3:22" x14ac:dyDescent="0.35">
      <c r="C135" s="166" t="str">
        <f>C8</f>
        <v>Admin Buildings /Offices</v>
      </c>
      <c r="D135" s="22" t="str">
        <f t="shared" ref="D135:E138" si="342">E8</f>
        <v xml:space="preserve">Building management systems </v>
      </c>
      <c r="E135" s="22" t="str">
        <f t="shared" si="342"/>
        <v>%</v>
      </c>
      <c r="F135" s="22">
        <f t="shared" ref="F135:K135" si="343">H8</f>
        <v>0.1</v>
      </c>
      <c r="G135" s="22">
        <f t="shared" si="343"/>
        <v>0</v>
      </c>
      <c r="H135" s="22">
        <f t="shared" si="343"/>
        <v>0</v>
      </c>
      <c r="I135" s="22">
        <f t="shared" si="343"/>
        <v>0</v>
      </c>
      <c r="J135" s="22">
        <f t="shared" si="343"/>
        <v>0</v>
      </c>
      <c r="K135" s="22">
        <f t="shared" si="343"/>
        <v>0</v>
      </c>
      <c r="L135" s="22">
        <f t="shared" ref="L135:L138" si="344">O8</f>
        <v>2</v>
      </c>
      <c r="M135" s="22">
        <f t="shared" ref="M135:M138" si="345">P8</f>
        <v>4</v>
      </c>
      <c r="N135" s="22">
        <f t="shared" ref="N135:N138" si="346">Q8</f>
        <v>6</v>
      </c>
      <c r="O135" s="22">
        <f t="shared" ref="O135:O138" si="347">R8</f>
        <v>7</v>
      </c>
      <c r="P135" s="22">
        <f t="shared" ref="P135:P138" si="348">S8</f>
        <v>9</v>
      </c>
      <c r="Q135" s="22">
        <f t="shared" ref="Q135:Q138" si="349">T7</f>
        <v>0</v>
      </c>
      <c r="R135" s="22">
        <f t="shared" ref="R135:R138" si="350">W8</f>
        <v>0</v>
      </c>
      <c r="S135" s="22">
        <f t="shared" ref="S135:S138" si="351">X8</f>
        <v>0</v>
      </c>
      <c r="T135" s="22">
        <f t="shared" ref="T135:T138" si="352">Y8</f>
        <v>0</v>
      </c>
      <c r="U135" s="22">
        <f t="shared" ref="U135:U138" si="353">Z8</f>
        <v>0</v>
      </c>
      <c r="V135" s="167">
        <f t="shared" ref="V135:V138" si="354">AA8</f>
        <v>0</v>
      </c>
    </row>
    <row r="136" spans="3:22" x14ac:dyDescent="0.35">
      <c r="C136" s="166" t="str">
        <f>C8</f>
        <v>Admin Buildings /Offices</v>
      </c>
      <c r="D136" s="22" t="str">
        <f t="shared" si="342"/>
        <v xml:space="preserve">Building management systems </v>
      </c>
      <c r="E136" s="22" t="str">
        <f t="shared" si="342"/>
        <v>%</v>
      </c>
      <c r="F136" s="22">
        <f t="shared" ref="F136:K136" si="355">H9</f>
        <v>0.1</v>
      </c>
      <c r="G136" s="22">
        <f t="shared" si="355"/>
        <v>0.05</v>
      </c>
      <c r="H136" s="22">
        <f t="shared" si="355"/>
        <v>0.1</v>
      </c>
      <c r="I136" s="22">
        <f t="shared" si="355"/>
        <v>0.3</v>
      </c>
      <c r="J136" s="22">
        <f t="shared" si="355"/>
        <v>0.4</v>
      </c>
      <c r="K136" s="22">
        <f t="shared" si="355"/>
        <v>0.6</v>
      </c>
      <c r="L136" s="22">
        <f t="shared" si="344"/>
        <v>0</v>
      </c>
      <c r="M136" s="22">
        <f t="shared" si="345"/>
        <v>0</v>
      </c>
      <c r="N136" s="22">
        <f t="shared" si="346"/>
        <v>0</v>
      </c>
      <c r="O136" s="22">
        <f t="shared" si="347"/>
        <v>0</v>
      </c>
      <c r="P136" s="22">
        <f t="shared" si="348"/>
        <v>0</v>
      </c>
      <c r="Q136" s="22">
        <f t="shared" si="349"/>
        <v>5</v>
      </c>
      <c r="R136" s="22">
        <f t="shared" si="350"/>
        <v>15</v>
      </c>
      <c r="S136" s="22">
        <f t="shared" si="351"/>
        <v>30</v>
      </c>
      <c r="T136" s="22">
        <f t="shared" si="352"/>
        <v>90</v>
      </c>
      <c r="U136" s="22">
        <f t="shared" si="353"/>
        <v>120</v>
      </c>
      <c r="V136" s="167">
        <f t="shared" si="354"/>
        <v>180</v>
      </c>
    </row>
    <row r="137" spans="3:22" x14ac:dyDescent="0.35">
      <c r="C137" s="166" t="str">
        <f>C8</f>
        <v>Admin Buildings /Offices</v>
      </c>
      <c r="D137" s="22" t="str">
        <f t="shared" si="342"/>
        <v>Cooling</v>
      </c>
      <c r="E137" s="22" t="str">
        <f t="shared" si="342"/>
        <v>KWh</v>
      </c>
      <c r="F137" s="22">
        <f t="shared" ref="F137:K137" si="356">H10</f>
        <v>0</v>
      </c>
      <c r="G137" s="22">
        <f t="shared" si="356"/>
        <v>0</v>
      </c>
      <c r="H137" s="22">
        <f t="shared" si="356"/>
        <v>0</v>
      </c>
      <c r="I137" s="22">
        <f t="shared" si="356"/>
        <v>0</v>
      </c>
      <c r="J137" s="22">
        <f t="shared" si="356"/>
        <v>0</v>
      </c>
      <c r="K137" s="22">
        <f t="shared" si="356"/>
        <v>0</v>
      </c>
      <c r="L137" s="22">
        <f t="shared" si="344"/>
        <v>6</v>
      </c>
      <c r="M137" s="22">
        <f t="shared" si="345"/>
        <v>4</v>
      </c>
      <c r="N137" s="22">
        <f t="shared" si="346"/>
        <v>6</v>
      </c>
      <c r="O137" s="22">
        <f t="shared" si="347"/>
        <v>7</v>
      </c>
      <c r="P137" s="22">
        <f t="shared" si="348"/>
        <v>9</v>
      </c>
      <c r="Q137" s="22">
        <f t="shared" si="349"/>
        <v>0</v>
      </c>
      <c r="R137" s="22">
        <f t="shared" si="350"/>
        <v>42</v>
      </c>
      <c r="S137" s="22">
        <f t="shared" si="351"/>
        <v>28</v>
      </c>
      <c r="T137" s="22">
        <f t="shared" si="352"/>
        <v>42</v>
      </c>
      <c r="U137" s="22">
        <f t="shared" si="353"/>
        <v>49</v>
      </c>
      <c r="V137" s="167">
        <f t="shared" si="354"/>
        <v>63</v>
      </c>
    </row>
    <row r="138" spans="3:22" x14ac:dyDescent="0.35">
      <c r="C138" s="166" t="str">
        <f>C8</f>
        <v>Admin Buildings /Offices</v>
      </c>
      <c r="D138" s="22" t="str">
        <f t="shared" si="342"/>
        <v>Energy from waste</v>
      </c>
      <c r="E138" s="22" t="str">
        <f t="shared" si="342"/>
        <v>%</v>
      </c>
      <c r="F138" s="22">
        <f t="shared" ref="F138:K138" si="357">H11</f>
        <v>0.05</v>
      </c>
      <c r="G138" s="22">
        <f t="shared" si="357"/>
        <v>0.05</v>
      </c>
      <c r="H138" s="22">
        <f t="shared" si="357"/>
        <v>0.1</v>
      </c>
      <c r="I138" s="22">
        <f t="shared" si="357"/>
        <v>0.3</v>
      </c>
      <c r="J138" s="22">
        <f t="shared" si="357"/>
        <v>0.4</v>
      </c>
      <c r="K138" s="22">
        <f t="shared" si="357"/>
        <v>0.6</v>
      </c>
      <c r="L138" s="22">
        <f t="shared" si="344"/>
        <v>0</v>
      </c>
      <c r="M138" s="22">
        <f t="shared" si="345"/>
        <v>0</v>
      </c>
      <c r="N138" s="22">
        <f t="shared" si="346"/>
        <v>0</v>
      </c>
      <c r="O138" s="22">
        <f t="shared" si="347"/>
        <v>0</v>
      </c>
      <c r="P138" s="22">
        <f t="shared" si="348"/>
        <v>0</v>
      </c>
      <c r="Q138" s="22">
        <f t="shared" si="349"/>
        <v>7</v>
      </c>
      <c r="R138" s="22">
        <f t="shared" si="350"/>
        <v>7.5</v>
      </c>
      <c r="S138" s="22">
        <f t="shared" si="351"/>
        <v>15</v>
      </c>
      <c r="T138" s="22">
        <f t="shared" si="352"/>
        <v>45</v>
      </c>
      <c r="U138" s="22">
        <f t="shared" si="353"/>
        <v>60</v>
      </c>
      <c r="V138" s="167">
        <f t="shared" si="354"/>
        <v>90</v>
      </c>
    </row>
    <row r="139" spans="3:22" x14ac:dyDescent="0.35">
      <c r="C139" s="166" t="str">
        <f>C14</f>
        <v>Car Parks</v>
      </c>
      <c r="D139" s="22" t="str">
        <f t="shared" ref="D139:E142" si="358">E14</f>
        <v>Boilers</v>
      </c>
      <c r="E139" s="22" t="str">
        <f t="shared" si="358"/>
        <v>KWh</v>
      </c>
      <c r="F139" s="22">
        <f t="shared" ref="F139:K142" si="359">H14</f>
        <v>0</v>
      </c>
      <c r="G139" s="22">
        <f t="shared" si="359"/>
        <v>0</v>
      </c>
      <c r="H139" s="22">
        <f t="shared" si="359"/>
        <v>0</v>
      </c>
      <c r="I139" s="22">
        <f t="shared" si="359"/>
        <v>0</v>
      </c>
      <c r="J139" s="22">
        <f t="shared" si="359"/>
        <v>0</v>
      </c>
      <c r="K139" s="22">
        <f t="shared" si="359"/>
        <v>0</v>
      </c>
      <c r="L139" s="22">
        <f t="shared" ref="L139:P142" si="360">O14</f>
        <v>2</v>
      </c>
      <c r="M139" s="22">
        <f t="shared" si="360"/>
        <v>4</v>
      </c>
      <c r="N139" s="22">
        <f t="shared" si="360"/>
        <v>6</v>
      </c>
      <c r="O139" s="22">
        <f t="shared" si="360"/>
        <v>7</v>
      </c>
      <c r="P139" s="22">
        <f t="shared" si="360"/>
        <v>9</v>
      </c>
      <c r="Q139" s="22">
        <f>T13</f>
        <v>0</v>
      </c>
      <c r="R139" s="22">
        <f t="shared" ref="R139:V142" si="361">W14</f>
        <v>10</v>
      </c>
      <c r="S139" s="22">
        <f t="shared" si="361"/>
        <v>20</v>
      </c>
      <c r="T139" s="22">
        <f t="shared" si="361"/>
        <v>30</v>
      </c>
      <c r="U139" s="22">
        <f t="shared" si="361"/>
        <v>35</v>
      </c>
      <c r="V139" s="167">
        <f t="shared" si="361"/>
        <v>45</v>
      </c>
    </row>
    <row r="140" spans="3:22" x14ac:dyDescent="0.35">
      <c r="C140" s="166" t="str">
        <f>C139</f>
        <v>Car Parks</v>
      </c>
      <c r="D140" s="22" t="str">
        <f t="shared" si="358"/>
        <v>Compressor</v>
      </c>
      <c r="E140" s="22" t="str">
        <f t="shared" si="358"/>
        <v>%</v>
      </c>
      <c r="F140" s="22">
        <f t="shared" si="359"/>
        <v>0.05</v>
      </c>
      <c r="G140" s="22">
        <f t="shared" si="359"/>
        <v>0.05</v>
      </c>
      <c r="H140" s="22">
        <f t="shared" si="359"/>
        <v>0.1</v>
      </c>
      <c r="I140" s="22">
        <f t="shared" si="359"/>
        <v>0.3</v>
      </c>
      <c r="J140" s="22">
        <f t="shared" si="359"/>
        <v>0.4</v>
      </c>
      <c r="K140" s="22">
        <f t="shared" si="359"/>
        <v>0.6</v>
      </c>
      <c r="L140" s="22">
        <f t="shared" si="360"/>
        <v>0</v>
      </c>
      <c r="M140" s="22">
        <f t="shared" si="360"/>
        <v>0</v>
      </c>
      <c r="N140" s="22">
        <f t="shared" si="360"/>
        <v>0</v>
      </c>
      <c r="O140" s="22">
        <f t="shared" si="360"/>
        <v>0</v>
      </c>
      <c r="P140" s="22">
        <f t="shared" si="360"/>
        <v>0</v>
      </c>
      <c r="Q140" s="22">
        <f>T14</f>
        <v>5</v>
      </c>
      <c r="R140" s="22">
        <f t="shared" si="361"/>
        <v>7.5</v>
      </c>
      <c r="S140" s="22">
        <f t="shared" si="361"/>
        <v>15</v>
      </c>
      <c r="T140" s="22">
        <f t="shared" si="361"/>
        <v>45</v>
      </c>
      <c r="U140" s="22">
        <f t="shared" si="361"/>
        <v>60</v>
      </c>
      <c r="V140" s="167">
        <f t="shared" si="361"/>
        <v>90</v>
      </c>
    </row>
    <row r="141" spans="3:22" x14ac:dyDescent="0.35">
      <c r="C141" s="166" t="str">
        <f>C139</f>
        <v>Car Parks</v>
      </c>
      <c r="D141" s="22" t="str">
        <f t="shared" si="358"/>
        <v>Cooling</v>
      </c>
      <c r="E141" s="22" t="str">
        <f t="shared" si="358"/>
        <v>KWh</v>
      </c>
      <c r="F141" s="22">
        <f t="shared" si="359"/>
        <v>0</v>
      </c>
      <c r="G141" s="22">
        <f t="shared" si="359"/>
        <v>0</v>
      </c>
      <c r="H141" s="22">
        <f t="shared" si="359"/>
        <v>0</v>
      </c>
      <c r="I141" s="22">
        <f t="shared" si="359"/>
        <v>0</v>
      </c>
      <c r="J141" s="22">
        <f t="shared" si="359"/>
        <v>0</v>
      </c>
      <c r="K141" s="22">
        <f t="shared" si="359"/>
        <v>0</v>
      </c>
      <c r="L141" s="22">
        <f t="shared" si="360"/>
        <v>6</v>
      </c>
      <c r="M141" s="22">
        <f t="shared" si="360"/>
        <v>4</v>
      </c>
      <c r="N141" s="22">
        <f t="shared" si="360"/>
        <v>6</v>
      </c>
      <c r="O141" s="22">
        <f t="shared" si="360"/>
        <v>7</v>
      </c>
      <c r="P141" s="22">
        <f t="shared" si="360"/>
        <v>9</v>
      </c>
      <c r="Q141" s="22">
        <f>T15</f>
        <v>0</v>
      </c>
      <c r="R141" s="22">
        <f t="shared" si="361"/>
        <v>42</v>
      </c>
      <c r="S141" s="22">
        <f t="shared" si="361"/>
        <v>28</v>
      </c>
      <c r="T141" s="22">
        <f t="shared" si="361"/>
        <v>42</v>
      </c>
      <c r="U141" s="22">
        <f t="shared" si="361"/>
        <v>49</v>
      </c>
      <c r="V141" s="167">
        <f t="shared" si="361"/>
        <v>63</v>
      </c>
    </row>
    <row r="142" spans="3:22" x14ac:dyDescent="0.35">
      <c r="C142" s="166" t="str">
        <f>C139</f>
        <v>Car Parks</v>
      </c>
      <c r="D142" s="22" t="str">
        <f t="shared" si="358"/>
        <v>Energy from waste</v>
      </c>
      <c r="E142" s="22" t="str">
        <f t="shared" si="358"/>
        <v>%</v>
      </c>
      <c r="F142" s="22">
        <f t="shared" si="359"/>
        <v>0.05</v>
      </c>
      <c r="G142" s="22">
        <f t="shared" si="359"/>
        <v>0.05</v>
      </c>
      <c r="H142" s="22">
        <f t="shared" si="359"/>
        <v>0.1</v>
      </c>
      <c r="I142" s="22">
        <f t="shared" si="359"/>
        <v>0.3</v>
      </c>
      <c r="J142" s="22">
        <f t="shared" si="359"/>
        <v>0.4</v>
      </c>
      <c r="K142" s="22">
        <f t="shared" si="359"/>
        <v>0.6</v>
      </c>
      <c r="L142" s="22">
        <f t="shared" si="360"/>
        <v>0</v>
      </c>
      <c r="M142" s="22">
        <f t="shared" si="360"/>
        <v>0</v>
      </c>
      <c r="N142" s="22">
        <f t="shared" si="360"/>
        <v>0</v>
      </c>
      <c r="O142" s="22">
        <f t="shared" si="360"/>
        <v>0</v>
      </c>
      <c r="P142" s="22">
        <f t="shared" si="360"/>
        <v>0</v>
      </c>
      <c r="Q142" s="22">
        <f>T16</f>
        <v>7</v>
      </c>
      <c r="R142" s="22">
        <f t="shared" si="361"/>
        <v>7.5</v>
      </c>
      <c r="S142" s="22">
        <f t="shared" si="361"/>
        <v>15</v>
      </c>
      <c r="T142" s="22">
        <f t="shared" si="361"/>
        <v>45</v>
      </c>
      <c r="U142" s="22">
        <f t="shared" si="361"/>
        <v>60</v>
      </c>
      <c r="V142" s="167">
        <f t="shared" si="361"/>
        <v>90</v>
      </c>
    </row>
    <row r="143" spans="3:22" x14ac:dyDescent="0.35">
      <c r="C143" s="166" t="str">
        <f>C20</f>
        <v>Care Homes</v>
      </c>
      <c r="D143" s="22" t="str">
        <f t="shared" ref="D143:E146" si="362">E20</f>
        <v>Boilers</v>
      </c>
      <c r="E143" s="22" t="str">
        <f t="shared" si="362"/>
        <v>KWh</v>
      </c>
      <c r="F143" s="22">
        <f t="shared" ref="F143:K146" si="363">H20</f>
        <v>0</v>
      </c>
      <c r="G143" s="22">
        <f t="shared" si="363"/>
        <v>0</v>
      </c>
      <c r="H143" s="22">
        <f t="shared" si="363"/>
        <v>0</v>
      </c>
      <c r="I143" s="22">
        <f t="shared" si="363"/>
        <v>0</v>
      </c>
      <c r="J143" s="22">
        <f t="shared" si="363"/>
        <v>0</v>
      </c>
      <c r="K143" s="22">
        <f t="shared" si="363"/>
        <v>0</v>
      </c>
      <c r="L143" s="22">
        <f t="shared" ref="L143:P146" si="364">O20</f>
        <v>2</v>
      </c>
      <c r="M143" s="22">
        <f t="shared" si="364"/>
        <v>4</v>
      </c>
      <c r="N143" s="22">
        <f t="shared" si="364"/>
        <v>6</v>
      </c>
      <c r="O143" s="22">
        <f t="shared" si="364"/>
        <v>7</v>
      </c>
      <c r="P143" s="22">
        <f t="shared" si="364"/>
        <v>9</v>
      </c>
      <c r="Q143" s="22">
        <f>T19</f>
        <v>0</v>
      </c>
      <c r="R143" s="22">
        <f t="shared" ref="R143:V146" si="365">W20</f>
        <v>10</v>
      </c>
      <c r="S143" s="22">
        <f t="shared" si="365"/>
        <v>20</v>
      </c>
      <c r="T143" s="22">
        <f t="shared" si="365"/>
        <v>30</v>
      </c>
      <c r="U143" s="22">
        <f t="shared" si="365"/>
        <v>35</v>
      </c>
      <c r="V143" s="167">
        <f t="shared" si="365"/>
        <v>45</v>
      </c>
    </row>
    <row r="144" spans="3:22" x14ac:dyDescent="0.35">
      <c r="C144" s="166" t="str">
        <f>C20</f>
        <v>Care Homes</v>
      </c>
      <c r="D144" s="22" t="str">
        <f t="shared" si="362"/>
        <v>Compressor</v>
      </c>
      <c r="E144" s="22" t="str">
        <f t="shared" si="362"/>
        <v>%</v>
      </c>
      <c r="F144" s="22">
        <f t="shared" si="363"/>
        <v>0.05</v>
      </c>
      <c r="G144" s="22">
        <f t="shared" si="363"/>
        <v>0.05</v>
      </c>
      <c r="H144" s="22">
        <f t="shared" si="363"/>
        <v>0.1</v>
      </c>
      <c r="I144" s="22">
        <f t="shared" si="363"/>
        <v>0.3</v>
      </c>
      <c r="J144" s="22">
        <f t="shared" si="363"/>
        <v>0.4</v>
      </c>
      <c r="K144" s="22">
        <f t="shared" si="363"/>
        <v>0.6</v>
      </c>
      <c r="L144" s="22">
        <f t="shared" si="364"/>
        <v>0</v>
      </c>
      <c r="M144" s="22">
        <f t="shared" si="364"/>
        <v>0</v>
      </c>
      <c r="N144" s="22">
        <f t="shared" si="364"/>
        <v>0</v>
      </c>
      <c r="O144" s="22">
        <f t="shared" si="364"/>
        <v>0</v>
      </c>
      <c r="P144" s="22">
        <f t="shared" si="364"/>
        <v>0</v>
      </c>
      <c r="Q144" s="22">
        <f>T20</f>
        <v>5</v>
      </c>
      <c r="R144" s="22">
        <f t="shared" si="365"/>
        <v>7.5</v>
      </c>
      <c r="S144" s="22">
        <f t="shared" si="365"/>
        <v>15</v>
      </c>
      <c r="T144" s="22">
        <f t="shared" si="365"/>
        <v>45</v>
      </c>
      <c r="U144" s="22">
        <f t="shared" si="365"/>
        <v>60</v>
      </c>
      <c r="V144" s="167">
        <f t="shared" si="365"/>
        <v>90</v>
      </c>
    </row>
    <row r="145" spans="3:22" x14ac:dyDescent="0.35">
      <c r="C145" s="166" t="str">
        <f>C20</f>
        <v>Care Homes</v>
      </c>
      <c r="D145" s="22" t="str">
        <f t="shared" si="362"/>
        <v>Cooling</v>
      </c>
      <c r="E145" s="22" t="str">
        <f t="shared" si="362"/>
        <v>KWh</v>
      </c>
      <c r="F145" s="22">
        <f t="shared" si="363"/>
        <v>0</v>
      </c>
      <c r="G145" s="22">
        <f t="shared" si="363"/>
        <v>0</v>
      </c>
      <c r="H145" s="22">
        <f t="shared" si="363"/>
        <v>0</v>
      </c>
      <c r="I145" s="22">
        <f t="shared" si="363"/>
        <v>0</v>
      </c>
      <c r="J145" s="22">
        <f t="shared" si="363"/>
        <v>0</v>
      </c>
      <c r="K145" s="22">
        <f t="shared" si="363"/>
        <v>0</v>
      </c>
      <c r="L145" s="22">
        <f t="shared" si="364"/>
        <v>6</v>
      </c>
      <c r="M145" s="22">
        <f t="shared" si="364"/>
        <v>4</v>
      </c>
      <c r="N145" s="22">
        <f t="shared" si="364"/>
        <v>6</v>
      </c>
      <c r="O145" s="22">
        <f t="shared" si="364"/>
        <v>7</v>
      </c>
      <c r="P145" s="22">
        <f t="shared" si="364"/>
        <v>9</v>
      </c>
      <c r="Q145" s="22">
        <f>T21</f>
        <v>0</v>
      </c>
      <c r="R145" s="22">
        <f t="shared" si="365"/>
        <v>42</v>
      </c>
      <c r="S145" s="22">
        <f t="shared" si="365"/>
        <v>28</v>
      </c>
      <c r="T145" s="22">
        <f t="shared" si="365"/>
        <v>42</v>
      </c>
      <c r="U145" s="22">
        <f t="shared" si="365"/>
        <v>49</v>
      </c>
      <c r="V145" s="167">
        <f t="shared" si="365"/>
        <v>63</v>
      </c>
    </row>
    <row r="146" spans="3:22" x14ac:dyDescent="0.35">
      <c r="C146" s="166" t="str">
        <f>C20</f>
        <v>Care Homes</v>
      </c>
      <c r="D146" s="22" t="str">
        <f t="shared" si="362"/>
        <v>Energy from waste</v>
      </c>
      <c r="E146" s="22" t="str">
        <f t="shared" si="362"/>
        <v>%</v>
      </c>
      <c r="F146" s="22">
        <f t="shared" si="363"/>
        <v>0.05</v>
      </c>
      <c r="G146" s="22">
        <f t="shared" si="363"/>
        <v>0.05</v>
      </c>
      <c r="H146" s="22">
        <f t="shared" si="363"/>
        <v>0.1</v>
      </c>
      <c r="I146" s="22">
        <f t="shared" si="363"/>
        <v>0.3</v>
      </c>
      <c r="J146" s="22">
        <f t="shared" si="363"/>
        <v>0.4</v>
      </c>
      <c r="K146" s="22">
        <f t="shared" si="363"/>
        <v>0.6</v>
      </c>
      <c r="L146" s="22">
        <f t="shared" si="364"/>
        <v>0</v>
      </c>
      <c r="M146" s="22">
        <f t="shared" si="364"/>
        <v>0</v>
      </c>
      <c r="N146" s="22">
        <f t="shared" si="364"/>
        <v>0</v>
      </c>
      <c r="O146" s="22">
        <f t="shared" si="364"/>
        <v>0</v>
      </c>
      <c r="P146" s="22">
        <f t="shared" si="364"/>
        <v>0</v>
      </c>
      <c r="Q146" s="22">
        <f>T22</f>
        <v>7</v>
      </c>
      <c r="R146" s="22">
        <f t="shared" si="365"/>
        <v>7.5</v>
      </c>
      <c r="S146" s="22">
        <f t="shared" si="365"/>
        <v>15</v>
      </c>
      <c r="T146" s="22">
        <f t="shared" si="365"/>
        <v>45</v>
      </c>
      <c r="U146" s="22">
        <f t="shared" si="365"/>
        <v>60</v>
      </c>
      <c r="V146" s="167">
        <f t="shared" si="365"/>
        <v>90</v>
      </c>
    </row>
    <row r="147" spans="3:22" x14ac:dyDescent="0.35">
      <c r="C147" s="166" t="str">
        <f>C26</f>
        <v>Commercial Properties</v>
      </c>
      <c r="D147" s="22" t="str">
        <f t="shared" ref="D147:E150" si="366">E26</f>
        <v>Boilers</v>
      </c>
      <c r="E147" s="22" t="str">
        <f t="shared" si="366"/>
        <v>KWh</v>
      </c>
      <c r="F147" s="22">
        <f t="shared" ref="F147:K150" si="367">H26</f>
        <v>0</v>
      </c>
      <c r="G147" s="22">
        <f t="shared" si="367"/>
        <v>0</v>
      </c>
      <c r="H147" s="22">
        <f t="shared" si="367"/>
        <v>0</v>
      </c>
      <c r="I147" s="22">
        <f t="shared" si="367"/>
        <v>0</v>
      </c>
      <c r="J147" s="22">
        <f t="shared" si="367"/>
        <v>0</v>
      </c>
      <c r="K147" s="22">
        <f t="shared" si="367"/>
        <v>0</v>
      </c>
      <c r="L147" s="22">
        <f t="shared" ref="L147:P150" si="368">O26</f>
        <v>2</v>
      </c>
      <c r="M147" s="22">
        <f t="shared" si="368"/>
        <v>4</v>
      </c>
      <c r="N147" s="22">
        <f t="shared" si="368"/>
        <v>6</v>
      </c>
      <c r="O147" s="22">
        <f t="shared" si="368"/>
        <v>7</v>
      </c>
      <c r="P147" s="22">
        <f t="shared" si="368"/>
        <v>9</v>
      </c>
      <c r="Q147" s="22">
        <f>T25</f>
        <v>0</v>
      </c>
      <c r="R147" s="22">
        <f t="shared" ref="R147:V150" si="369">W26</f>
        <v>10</v>
      </c>
      <c r="S147" s="22">
        <f t="shared" si="369"/>
        <v>20</v>
      </c>
      <c r="T147" s="22">
        <f t="shared" si="369"/>
        <v>30</v>
      </c>
      <c r="U147" s="22">
        <f t="shared" si="369"/>
        <v>35</v>
      </c>
      <c r="V147" s="167">
        <f t="shared" si="369"/>
        <v>45</v>
      </c>
    </row>
    <row r="148" spans="3:22" x14ac:dyDescent="0.35">
      <c r="C148" s="166" t="str">
        <f>C147</f>
        <v>Commercial Properties</v>
      </c>
      <c r="D148" s="22" t="str">
        <f t="shared" si="366"/>
        <v>Compressor</v>
      </c>
      <c r="E148" s="22" t="str">
        <f t="shared" si="366"/>
        <v>%</v>
      </c>
      <c r="F148" s="22">
        <f t="shared" si="367"/>
        <v>0.05</v>
      </c>
      <c r="G148" s="22">
        <f t="shared" si="367"/>
        <v>0.05</v>
      </c>
      <c r="H148" s="22">
        <f t="shared" si="367"/>
        <v>0.1</v>
      </c>
      <c r="I148" s="22">
        <f t="shared" si="367"/>
        <v>0.3</v>
      </c>
      <c r="J148" s="22">
        <f t="shared" si="367"/>
        <v>0.4</v>
      </c>
      <c r="K148" s="22">
        <f t="shared" si="367"/>
        <v>0.6</v>
      </c>
      <c r="L148" s="22">
        <f t="shared" si="368"/>
        <v>0</v>
      </c>
      <c r="M148" s="22">
        <f t="shared" si="368"/>
        <v>0</v>
      </c>
      <c r="N148" s="22">
        <f t="shared" si="368"/>
        <v>0</v>
      </c>
      <c r="O148" s="22">
        <f t="shared" si="368"/>
        <v>0</v>
      </c>
      <c r="P148" s="22">
        <f t="shared" si="368"/>
        <v>0</v>
      </c>
      <c r="Q148" s="22">
        <f>T26</f>
        <v>5</v>
      </c>
      <c r="R148" s="22">
        <f t="shared" si="369"/>
        <v>7.5</v>
      </c>
      <c r="S148" s="22">
        <f t="shared" si="369"/>
        <v>15</v>
      </c>
      <c r="T148" s="22">
        <f t="shared" si="369"/>
        <v>45</v>
      </c>
      <c r="U148" s="22">
        <f t="shared" si="369"/>
        <v>60</v>
      </c>
      <c r="V148" s="167">
        <f t="shared" si="369"/>
        <v>90</v>
      </c>
    </row>
    <row r="149" spans="3:22" x14ac:dyDescent="0.35">
      <c r="C149" s="166" t="str">
        <f>C147</f>
        <v>Commercial Properties</v>
      </c>
      <c r="D149" s="22" t="str">
        <f t="shared" si="366"/>
        <v>Cooling</v>
      </c>
      <c r="E149" s="22" t="str">
        <f t="shared" si="366"/>
        <v>KWh</v>
      </c>
      <c r="F149" s="22">
        <f t="shared" si="367"/>
        <v>0</v>
      </c>
      <c r="G149" s="22">
        <f t="shared" si="367"/>
        <v>0</v>
      </c>
      <c r="H149" s="22">
        <f t="shared" si="367"/>
        <v>0</v>
      </c>
      <c r="I149" s="22">
        <f t="shared" si="367"/>
        <v>0</v>
      </c>
      <c r="J149" s="22">
        <f t="shared" si="367"/>
        <v>0</v>
      </c>
      <c r="K149" s="22">
        <f t="shared" si="367"/>
        <v>0</v>
      </c>
      <c r="L149" s="22">
        <f t="shared" si="368"/>
        <v>6</v>
      </c>
      <c r="M149" s="22">
        <f t="shared" si="368"/>
        <v>4</v>
      </c>
      <c r="N149" s="22">
        <f t="shared" si="368"/>
        <v>6</v>
      </c>
      <c r="O149" s="22">
        <f t="shared" si="368"/>
        <v>7</v>
      </c>
      <c r="P149" s="22">
        <f t="shared" si="368"/>
        <v>9</v>
      </c>
      <c r="Q149" s="22">
        <f>T27</f>
        <v>0</v>
      </c>
      <c r="R149" s="22">
        <f t="shared" si="369"/>
        <v>42</v>
      </c>
      <c r="S149" s="22">
        <f t="shared" si="369"/>
        <v>28</v>
      </c>
      <c r="T149" s="22">
        <f t="shared" si="369"/>
        <v>42</v>
      </c>
      <c r="U149" s="22">
        <f t="shared" si="369"/>
        <v>49</v>
      </c>
      <c r="V149" s="167">
        <f t="shared" si="369"/>
        <v>63</v>
      </c>
    </row>
    <row r="150" spans="3:22" x14ac:dyDescent="0.35">
      <c r="C150" s="166" t="str">
        <f>C147</f>
        <v>Commercial Properties</v>
      </c>
      <c r="D150" s="22" t="str">
        <f t="shared" si="366"/>
        <v>Energy from waste</v>
      </c>
      <c r="E150" s="22" t="str">
        <f t="shared" si="366"/>
        <v>%</v>
      </c>
      <c r="F150" s="22">
        <f t="shared" si="367"/>
        <v>0.05</v>
      </c>
      <c r="G150" s="22">
        <f t="shared" si="367"/>
        <v>0.05</v>
      </c>
      <c r="H150" s="22">
        <f t="shared" si="367"/>
        <v>0.1</v>
      </c>
      <c r="I150" s="22">
        <f t="shared" si="367"/>
        <v>0.3</v>
      </c>
      <c r="J150" s="22">
        <f t="shared" si="367"/>
        <v>0.4</v>
      </c>
      <c r="K150" s="22">
        <f t="shared" si="367"/>
        <v>0.6</v>
      </c>
      <c r="L150" s="22">
        <f t="shared" si="368"/>
        <v>0</v>
      </c>
      <c r="M150" s="22">
        <f t="shared" si="368"/>
        <v>0</v>
      </c>
      <c r="N150" s="22">
        <f t="shared" si="368"/>
        <v>0</v>
      </c>
      <c r="O150" s="22">
        <f t="shared" si="368"/>
        <v>0</v>
      </c>
      <c r="P150" s="22">
        <f t="shared" si="368"/>
        <v>0</v>
      </c>
      <c r="Q150" s="22">
        <f>T28</f>
        <v>7</v>
      </c>
      <c r="R150" s="22">
        <f t="shared" si="369"/>
        <v>7.5</v>
      </c>
      <c r="S150" s="22">
        <f t="shared" si="369"/>
        <v>15</v>
      </c>
      <c r="T150" s="22">
        <f t="shared" si="369"/>
        <v>45</v>
      </c>
      <c r="U150" s="22">
        <f t="shared" si="369"/>
        <v>60</v>
      </c>
      <c r="V150" s="167">
        <f t="shared" si="369"/>
        <v>90</v>
      </c>
    </row>
    <row r="151" spans="3:22" x14ac:dyDescent="0.35">
      <c r="C151" s="166" t="str">
        <f>C32</f>
        <v>Community Centres</v>
      </c>
      <c r="D151" s="22" t="str">
        <f t="shared" ref="D151:E154" si="370">E32</f>
        <v>Boilers</v>
      </c>
      <c r="E151" s="22" t="str">
        <f t="shared" si="370"/>
        <v>KWh</v>
      </c>
      <c r="F151" s="22">
        <f t="shared" ref="F151:K154" si="371">H32</f>
        <v>0</v>
      </c>
      <c r="G151" s="22">
        <f t="shared" si="371"/>
        <v>0</v>
      </c>
      <c r="H151" s="22">
        <f t="shared" si="371"/>
        <v>0</v>
      </c>
      <c r="I151" s="22">
        <f t="shared" si="371"/>
        <v>0</v>
      </c>
      <c r="J151" s="22">
        <f t="shared" si="371"/>
        <v>0</v>
      </c>
      <c r="K151" s="22">
        <f t="shared" si="371"/>
        <v>0</v>
      </c>
      <c r="L151" s="22">
        <f t="shared" ref="L151:P154" si="372">O32</f>
        <v>2</v>
      </c>
      <c r="M151" s="22">
        <f t="shared" si="372"/>
        <v>4</v>
      </c>
      <c r="N151" s="22">
        <f t="shared" si="372"/>
        <v>6</v>
      </c>
      <c r="O151" s="22">
        <f t="shared" si="372"/>
        <v>7</v>
      </c>
      <c r="P151" s="22">
        <f t="shared" si="372"/>
        <v>9</v>
      </c>
      <c r="Q151" s="22">
        <f>T31</f>
        <v>0</v>
      </c>
      <c r="R151" s="22">
        <f t="shared" ref="R151:V154" si="373">W32</f>
        <v>10</v>
      </c>
      <c r="S151" s="22">
        <f t="shared" si="373"/>
        <v>20</v>
      </c>
      <c r="T151" s="22">
        <f t="shared" si="373"/>
        <v>30</v>
      </c>
      <c r="U151" s="22">
        <f t="shared" si="373"/>
        <v>35</v>
      </c>
      <c r="V151" s="167">
        <f t="shared" si="373"/>
        <v>45</v>
      </c>
    </row>
    <row r="152" spans="3:22" x14ac:dyDescent="0.35">
      <c r="C152" s="166" t="str">
        <f>C151</f>
        <v>Community Centres</v>
      </c>
      <c r="D152" s="22" t="str">
        <f t="shared" si="370"/>
        <v>Compressor</v>
      </c>
      <c r="E152" s="22" t="str">
        <f t="shared" si="370"/>
        <v>%</v>
      </c>
      <c r="F152" s="22">
        <f t="shared" si="371"/>
        <v>0.05</v>
      </c>
      <c r="G152" s="22">
        <f t="shared" si="371"/>
        <v>0.05</v>
      </c>
      <c r="H152" s="22">
        <f t="shared" si="371"/>
        <v>0.1</v>
      </c>
      <c r="I152" s="22">
        <f t="shared" si="371"/>
        <v>0.3</v>
      </c>
      <c r="J152" s="22">
        <f t="shared" si="371"/>
        <v>0.4</v>
      </c>
      <c r="K152" s="22">
        <f t="shared" si="371"/>
        <v>0.6</v>
      </c>
      <c r="L152" s="22">
        <f t="shared" si="372"/>
        <v>0</v>
      </c>
      <c r="M152" s="22">
        <f t="shared" si="372"/>
        <v>0</v>
      </c>
      <c r="N152" s="22">
        <f t="shared" si="372"/>
        <v>0</v>
      </c>
      <c r="O152" s="22">
        <f t="shared" si="372"/>
        <v>0</v>
      </c>
      <c r="P152" s="22">
        <f t="shared" si="372"/>
        <v>0</v>
      </c>
      <c r="Q152" s="22">
        <f>T32</f>
        <v>5</v>
      </c>
      <c r="R152" s="22">
        <f t="shared" si="373"/>
        <v>7.5</v>
      </c>
      <c r="S152" s="22">
        <f t="shared" si="373"/>
        <v>15</v>
      </c>
      <c r="T152" s="22">
        <f t="shared" si="373"/>
        <v>45</v>
      </c>
      <c r="U152" s="22">
        <f t="shared" si="373"/>
        <v>60</v>
      </c>
      <c r="V152" s="167">
        <f t="shared" si="373"/>
        <v>90</v>
      </c>
    </row>
    <row r="153" spans="3:22" x14ac:dyDescent="0.35">
      <c r="C153" s="166" t="str">
        <f>C151</f>
        <v>Community Centres</v>
      </c>
      <c r="D153" s="22" t="str">
        <f t="shared" si="370"/>
        <v>Cooling</v>
      </c>
      <c r="E153" s="22" t="str">
        <f t="shared" si="370"/>
        <v>KWh</v>
      </c>
      <c r="F153" s="22">
        <f t="shared" si="371"/>
        <v>0</v>
      </c>
      <c r="G153" s="22">
        <f t="shared" si="371"/>
        <v>0</v>
      </c>
      <c r="H153" s="22">
        <f t="shared" si="371"/>
        <v>0</v>
      </c>
      <c r="I153" s="22">
        <f t="shared" si="371"/>
        <v>0</v>
      </c>
      <c r="J153" s="22">
        <f t="shared" si="371"/>
        <v>0</v>
      </c>
      <c r="K153" s="22">
        <f t="shared" si="371"/>
        <v>0</v>
      </c>
      <c r="L153" s="22">
        <f t="shared" si="372"/>
        <v>6</v>
      </c>
      <c r="M153" s="22">
        <f t="shared" si="372"/>
        <v>4</v>
      </c>
      <c r="N153" s="22">
        <f t="shared" si="372"/>
        <v>6</v>
      </c>
      <c r="O153" s="22">
        <f t="shared" si="372"/>
        <v>7</v>
      </c>
      <c r="P153" s="22">
        <f t="shared" si="372"/>
        <v>9</v>
      </c>
      <c r="Q153" s="22">
        <f>T33</f>
        <v>0</v>
      </c>
      <c r="R153" s="22">
        <f t="shared" si="373"/>
        <v>42</v>
      </c>
      <c r="S153" s="22">
        <f t="shared" si="373"/>
        <v>28</v>
      </c>
      <c r="T153" s="22">
        <f t="shared" si="373"/>
        <v>42</v>
      </c>
      <c r="U153" s="22">
        <f t="shared" si="373"/>
        <v>49</v>
      </c>
      <c r="V153" s="167">
        <f t="shared" si="373"/>
        <v>63</v>
      </c>
    </row>
    <row r="154" spans="3:22" x14ac:dyDescent="0.35">
      <c r="C154" s="166" t="str">
        <f>C151</f>
        <v>Community Centres</v>
      </c>
      <c r="D154" s="22" t="str">
        <f t="shared" si="370"/>
        <v>Energy from waste</v>
      </c>
      <c r="E154" s="22" t="str">
        <f t="shared" si="370"/>
        <v>%</v>
      </c>
      <c r="F154" s="22">
        <f t="shared" si="371"/>
        <v>0.05</v>
      </c>
      <c r="G154" s="22">
        <f t="shared" si="371"/>
        <v>0.05</v>
      </c>
      <c r="H154" s="22">
        <f t="shared" si="371"/>
        <v>0.1</v>
      </c>
      <c r="I154" s="22">
        <f t="shared" si="371"/>
        <v>0.3</v>
      </c>
      <c r="J154" s="22">
        <f t="shared" si="371"/>
        <v>0.4</v>
      </c>
      <c r="K154" s="22">
        <f t="shared" si="371"/>
        <v>0.6</v>
      </c>
      <c r="L154" s="22">
        <f t="shared" si="372"/>
        <v>0</v>
      </c>
      <c r="M154" s="22">
        <f t="shared" si="372"/>
        <v>0</v>
      </c>
      <c r="N154" s="22">
        <f t="shared" si="372"/>
        <v>0</v>
      </c>
      <c r="O154" s="22">
        <f t="shared" si="372"/>
        <v>0</v>
      </c>
      <c r="P154" s="22">
        <f t="shared" si="372"/>
        <v>0</v>
      </c>
      <c r="Q154" s="22">
        <f>T34</f>
        <v>7</v>
      </c>
      <c r="R154" s="22">
        <f t="shared" si="373"/>
        <v>7.5</v>
      </c>
      <c r="S154" s="22">
        <f t="shared" si="373"/>
        <v>15</v>
      </c>
      <c r="T154" s="22">
        <f t="shared" si="373"/>
        <v>45</v>
      </c>
      <c r="U154" s="22">
        <f t="shared" si="373"/>
        <v>60</v>
      </c>
      <c r="V154" s="167">
        <f t="shared" si="373"/>
        <v>90</v>
      </c>
    </row>
    <row r="155" spans="3:22" x14ac:dyDescent="0.35">
      <c r="C155" s="166" t="str">
        <f>C38</f>
        <v>Day Centres</v>
      </c>
      <c r="D155" s="22" t="str">
        <f t="shared" ref="D155:E158" si="374">E38</f>
        <v>Boilers</v>
      </c>
      <c r="E155" s="22" t="str">
        <f t="shared" si="374"/>
        <v>KWh</v>
      </c>
      <c r="F155" s="22">
        <f t="shared" ref="F155:K158" si="375">H38</f>
        <v>0</v>
      </c>
      <c r="G155" s="22">
        <f t="shared" si="375"/>
        <v>0</v>
      </c>
      <c r="H155" s="22">
        <f t="shared" si="375"/>
        <v>0</v>
      </c>
      <c r="I155" s="22">
        <f t="shared" si="375"/>
        <v>0</v>
      </c>
      <c r="J155" s="22">
        <f t="shared" si="375"/>
        <v>0</v>
      </c>
      <c r="K155" s="22">
        <f t="shared" si="375"/>
        <v>0</v>
      </c>
      <c r="L155" s="22">
        <f t="shared" ref="L155:P158" si="376">O38</f>
        <v>2</v>
      </c>
      <c r="M155" s="22">
        <f t="shared" si="376"/>
        <v>4</v>
      </c>
      <c r="N155" s="22">
        <f t="shared" si="376"/>
        <v>6</v>
      </c>
      <c r="O155" s="22">
        <f t="shared" si="376"/>
        <v>7</v>
      </c>
      <c r="P155" s="22">
        <f t="shared" si="376"/>
        <v>9</v>
      </c>
      <c r="Q155" s="22">
        <f>T37</f>
        <v>0</v>
      </c>
      <c r="R155" s="22">
        <f t="shared" ref="R155:V158" si="377">W38</f>
        <v>10</v>
      </c>
      <c r="S155" s="22">
        <f t="shared" si="377"/>
        <v>20</v>
      </c>
      <c r="T155" s="22">
        <f t="shared" si="377"/>
        <v>30</v>
      </c>
      <c r="U155" s="22">
        <f t="shared" si="377"/>
        <v>35</v>
      </c>
      <c r="V155" s="167">
        <f t="shared" si="377"/>
        <v>45</v>
      </c>
    </row>
    <row r="156" spans="3:22" x14ac:dyDescent="0.35">
      <c r="C156" s="166" t="str">
        <f>C38</f>
        <v>Day Centres</v>
      </c>
      <c r="D156" s="22" t="str">
        <f t="shared" si="374"/>
        <v>Compressor</v>
      </c>
      <c r="E156" s="22" t="str">
        <f t="shared" si="374"/>
        <v>%</v>
      </c>
      <c r="F156" s="22">
        <f t="shared" si="375"/>
        <v>0.05</v>
      </c>
      <c r="G156" s="22">
        <f t="shared" si="375"/>
        <v>0.05</v>
      </c>
      <c r="H156" s="22">
        <f t="shared" si="375"/>
        <v>0.1</v>
      </c>
      <c r="I156" s="22">
        <f t="shared" si="375"/>
        <v>0.3</v>
      </c>
      <c r="J156" s="22">
        <f t="shared" si="375"/>
        <v>0.4</v>
      </c>
      <c r="K156" s="22">
        <f t="shared" si="375"/>
        <v>0.6</v>
      </c>
      <c r="L156" s="22">
        <f t="shared" si="376"/>
        <v>0</v>
      </c>
      <c r="M156" s="22">
        <f t="shared" si="376"/>
        <v>0</v>
      </c>
      <c r="N156" s="22">
        <f t="shared" si="376"/>
        <v>0</v>
      </c>
      <c r="O156" s="22">
        <f t="shared" si="376"/>
        <v>0</v>
      </c>
      <c r="P156" s="22">
        <f t="shared" si="376"/>
        <v>0</v>
      </c>
      <c r="Q156" s="22">
        <f>T38</f>
        <v>5</v>
      </c>
      <c r="R156" s="22">
        <f t="shared" si="377"/>
        <v>7.5</v>
      </c>
      <c r="S156" s="22">
        <f t="shared" si="377"/>
        <v>15</v>
      </c>
      <c r="T156" s="22">
        <f t="shared" si="377"/>
        <v>45</v>
      </c>
      <c r="U156" s="22">
        <f t="shared" si="377"/>
        <v>60</v>
      </c>
      <c r="V156" s="167">
        <f t="shared" si="377"/>
        <v>90</v>
      </c>
    </row>
    <row r="157" spans="3:22" x14ac:dyDescent="0.35">
      <c r="C157" s="166" t="str">
        <f>C38</f>
        <v>Day Centres</v>
      </c>
      <c r="D157" s="22" t="str">
        <f t="shared" si="374"/>
        <v>Cooling</v>
      </c>
      <c r="E157" s="22" t="str">
        <f t="shared" si="374"/>
        <v>KWh</v>
      </c>
      <c r="F157" s="22">
        <f t="shared" si="375"/>
        <v>0</v>
      </c>
      <c r="G157" s="22">
        <f t="shared" si="375"/>
        <v>0</v>
      </c>
      <c r="H157" s="22">
        <f t="shared" si="375"/>
        <v>0</v>
      </c>
      <c r="I157" s="22">
        <f t="shared" si="375"/>
        <v>0</v>
      </c>
      <c r="J157" s="22">
        <f t="shared" si="375"/>
        <v>0</v>
      </c>
      <c r="K157" s="22">
        <f t="shared" si="375"/>
        <v>0</v>
      </c>
      <c r="L157" s="22">
        <f t="shared" si="376"/>
        <v>6</v>
      </c>
      <c r="M157" s="22">
        <f t="shared" si="376"/>
        <v>4</v>
      </c>
      <c r="N157" s="22">
        <f t="shared" si="376"/>
        <v>6</v>
      </c>
      <c r="O157" s="22">
        <f t="shared" si="376"/>
        <v>7</v>
      </c>
      <c r="P157" s="22">
        <f t="shared" si="376"/>
        <v>9</v>
      </c>
      <c r="Q157" s="22">
        <f>T39</f>
        <v>0</v>
      </c>
      <c r="R157" s="22">
        <f t="shared" si="377"/>
        <v>42</v>
      </c>
      <c r="S157" s="22">
        <f t="shared" si="377"/>
        <v>28</v>
      </c>
      <c r="T157" s="22">
        <f t="shared" si="377"/>
        <v>42</v>
      </c>
      <c r="U157" s="22">
        <f t="shared" si="377"/>
        <v>49</v>
      </c>
      <c r="V157" s="167">
        <f t="shared" si="377"/>
        <v>63</v>
      </c>
    </row>
    <row r="158" spans="3:22" x14ac:dyDescent="0.35">
      <c r="C158" s="166" t="str">
        <f>C38</f>
        <v>Day Centres</v>
      </c>
      <c r="D158" s="22" t="str">
        <f t="shared" si="374"/>
        <v>Energy from waste</v>
      </c>
      <c r="E158" s="22" t="str">
        <f t="shared" si="374"/>
        <v>%</v>
      </c>
      <c r="F158" s="22">
        <f t="shared" si="375"/>
        <v>0.05</v>
      </c>
      <c r="G158" s="22">
        <f t="shared" si="375"/>
        <v>0.05</v>
      </c>
      <c r="H158" s="22">
        <f t="shared" si="375"/>
        <v>0.1</v>
      </c>
      <c r="I158" s="22">
        <f t="shared" si="375"/>
        <v>0.3</v>
      </c>
      <c r="J158" s="22">
        <f t="shared" si="375"/>
        <v>0.4</v>
      </c>
      <c r="K158" s="22">
        <f t="shared" si="375"/>
        <v>0.6</v>
      </c>
      <c r="L158" s="22">
        <f t="shared" si="376"/>
        <v>0</v>
      </c>
      <c r="M158" s="22">
        <f t="shared" si="376"/>
        <v>0</v>
      </c>
      <c r="N158" s="22">
        <f t="shared" si="376"/>
        <v>0</v>
      </c>
      <c r="O158" s="22">
        <f t="shared" si="376"/>
        <v>0</v>
      </c>
      <c r="P158" s="22">
        <f t="shared" si="376"/>
        <v>0</v>
      </c>
      <c r="Q158" s="22">
        <f>T40</f>
        <v>7</v>
      </c>
      <c r="R158" s="22">
        <f t="shared" si="377"/>
        <v>7.5</v>
      </c>
      <c r="S158" s="22">
        <f t="shared" si="377"/>
        <v>15</v>
      </c>
      <c r="T158" s="22">
        <f t="shared" si="377"/>
        <v>45</v>
      </c>
      <c r="U158" s="22">
        <f t="shared" si="377"/>
        <v>60</v>
      </c>
      <c r="V158" s="167">
        <f t="shared" si="377"/>
        <v>90</v>
      </c>
    </row>
    <row r="159" spans="3:22" x14ac:dyDescent="0.35">
      <c r="C159" s="166" t="str">
        <f>C44</f>
        <v>Depots</v>
      </c>
      <c r="D159" s="22" t="str">
        <f t="shared" ref="D159:E162" si="378">E44</f>
        <v>Boilers</v>
      </c>
      <c r="E159" s="22" t="str">
        <f t="shared" si="378"/>
        <v>KWh</v>
      </c>
      <c r="F159" s="22">
        <f>H43</f>
        <v>0</v>
      </c>
      <c r="G159" s="22">
        <f t="shared" ref="G159:K162" si="379">I44</f>
        <v>0</v>
      </c>
      <c r="H159" s="22">
        <f t="shared" si="379"/>
        <v>0</v>
      </c>
      <c r="I159" s="22">
        <f t="shared" si="379"/>
        <v>0</v>
      </c>
      <c r="J159" s="22">
        <f t="shared" si="379"/>
        <v>0</v>
      </c>
      <c r="K159" s="22">
        <f t="shared" si="379"/>
        <v>0</v>
      </c>
      <c r="L159" s="22">
        <f t="shared" ref="L159:P162" si="380">O44</f>
        <v>2</v>
      </c>
      <c r="M159" s="22">
        <f t="shared" si="380"/>
        <v>4</v>
      </c>
      <c r="N159" s="22">
        <f t="shared" si="380"/>
        <v>6</v>
      </c>
      <c r="O159" s="22">
        <f t="shared" si="380"/>
        <v>7</v>
      </c>
      <c r="P159" s="22">
        <f t="shared" si="380"/>
        <v>9</v>
      </c>
      <c r="Q159" s="22">
        <f>T43</f>
        <v>0</v>
      </c>
      <c r="R159" s="22">
        <f t="shared" ref="R159:V162" si="381">W44</f>
        <v>10</v>
      </c>
      <c r="S159" s="22">
        <f t="shared" si="381"/>
        <v>20</v>
      </c>
      <c r="T159" s="22">
        <f t="shared" si="381"/>
        <v>30</v>
      </c>
      <c r="U159" s="22">
        <f t="shared" si="381"/>
        <v>35</v>
      </c>
      <c r="V159" s="167">
        <f t="shared" si="381"/>
        <v>45</v>
      </c>
    </row>
    <row r="160" spans="3:22" x14ac:dyDescent="0.35">
      <c r="C160" s="166" t="str">
        <f>C159</f>
        <v>Depots</v>
      </c>
      <c r="D160" s="22" t="str">
        <f t="shared" si="378"/>
        <v>Compressor</v>
      </c>
      <c r="E160" s="22" t="str">
        <f t="shared" si="378"/>
        <v>%</v>
      </c>
      <c r="F160" s="22">
        <f>H44</f>
        <v>0</v>
      </c>
      <c r="G160" s="22">
        <f t="shared" si="379"/>
        <v>0.05</v>
      </c>
      <c r="H160" s="22">
        <f t="shared" si="379"/>
        <v>0.1</v>
      </c>
      <c r="I160" s="22">
        <f t="shared" si="379"/>
        <v>0.3</v>
      </c>
      <c r="J160" s="22">
        <f t="shared" si="379"/>
        <v>0.4</v>
      </c>
      <c r="K160" s="22">
        <f t="shared" si="379"/>
        <v>0.6</v>
      </c>
      <c r="L160" s="22">
        <f t="shared" si="380"/>
        <v>0</v>
      </c>
      <c r="M160" s="22">
        <f t="shared" si="380"/>
        <v>0</v>
      </c>
      <c r="N160" s="22">
        <f t="shared" si="380"/>
        <v>0</v>
      </c>
      <c r="O160" s="22">
        <f t="shared" si="380"/>
        <v>0</v>
      </c>
      <c r="P160" s="22">
        <f t="shared" si="380"/>
        <v>0</v>
      </c>
      <c r="Q160" s="22">
        <f>T44</f>
        <v>5</v>
      </c>
      <c r="R160" s="22">
        <f t="shared" si="381"/>
        <v>7.5</v>
      </c>
      <c r="S160" s="22">
        <f t="shared" si="381"/>
        <v>15</v>
      </c>
      <c r="T160" s="22">
        <f t="shared" si="381"/>
        <v>45</v>
      </c>
      <c r="U160" s="22">
        <f t="shared" si="381"/>
        <v>60</v>
      </c>
      <c r="V160" s="167">
        <f t="shared" si="381"/>
        <v>90</v>
      </c>
    </row>
    <row r="161" spans="3:22" x14ac:dyDescent="0.35">
      <c r="C161" s="166" t="str">
        <f>C159</f>
        <v>Depots</v>
      </c>
      <c r="D161" s="22" t="str">
        <f t="shared" si="378"/>
        <v>Cooling</v>
      </c>
      <c r="E161" s="22" t="str">
        <f t="shared" si="378"/>
        <v>KWh</v>
      </c>
      <c r="F161" s="22">
        <f>H45</f>
        <v>0.05</v>
      </c>
      <c r="G161" s="22">
        <f t="shared" si="379"/>
        <v>0</v>
      </c>
      <c r="H161" s="22">
        <f t="shared" si="379"/>
        <v>0</v>
      </c>
      <c r="I161" s="22">
        <f t="shared" si="379"/>
        <v>0</v>
      </c>
      <c r="J161" s="22">
        <f t="shared" si="379"/>
        <v>0</v>
      </c>
      <c r="K161" s="22">
        <f t="shared" si="379"/>
        <v>0</v>
      </c>
      <c r="L161" s="22">
        <f t="shared" si="380"/>
        <v>6</v>
      </c>
      <c r="M161" s="22">
        <f t="shared" si="380"/>
        <v>4</v>
      </c>
      <c r="N161" s="22">
        <f t="shared" si="380"/>
        <v>6</v>
      </c>
      <c r="O161" s="22">
        <f t="shared" si="380"/>
        <v>7</v>
      </c>
      <c r="P161" s="22">
        <f t="shared" si="380"/>
        <v>9</v>
      </c>
      <c r="Q161" s="22">
        <f>T45</f>
        <v>0</v>
      </c>
      <c r="R161" s="22">
        <f t="shared" si="381"/>
        <v>42</v>
      </c>
      <c r="S161" s="22">
        <f t="shared" si="381"/>
        <v>28</v>
      </c>
      <c r="T161" s="22">
        <f t="shared" si="381"/>
        <v>42</v>
      </c>
      <c r="U161" s="22">
        <f t="shared" si="381"/>
        <v>49</v>
      </c>
      <c r="V161" s="167">
        <f t="shared" si="381"/>
        <v>63</v>
      </c>
    </row>
    <row r="162" spans="3:22" x14ac:dyDescent="0.35">
      <c r="C162" s="166" t="str">
        <f>C159</f>
        <v>Depots</v>
      </c>
      <c r="D162" s="22" t="str">
        <f t="shared" si="378"/>
        <v>Energy from waste</v>
      </c>
      <c r="E162" s="22" t="str">
        <f t="shared" si="378"/>
        <v>%</v>
      </c>
      <c r="F162" s="22">
        <f>H46</f>
        <v>0</v>
      </c>
      <c r="G162" s="22">
        <f t="shared" si="379"/>
        <v>0.05</v>
      </c>
      <c r="H162" s="22">
        <f t="shared" si="379"/>
        <v>0.1</v>
      </c>
      <c r="I162" s="22">
        <f t="shared" si="379"/>
        <v>0.3</v>
      </c>
      <c r="J162" s="22">
        <f t="shared" si="379"/>
        <v>0.4</v>
      </c>
      <c r="K162" s="22">
        <f t="shared" si="379"/>
        <v>0.6</v>
      </c>
      <c r="L162" s="22">
        <f t="shared" si="380"/>
        <v>0</v>
      </c>
      <c r="M162" s="22">
        <f t="shared" si="380"/>
        <v>0</v>
      </c>
      <c r="N162" s="22">
        <f t="shared" si="380"/>
        <v>0</v>
      </c>
      <c r="O162" s="22">
        <f t="shared" si="380"/>
        <v>0</v>
      </c>
      <c r="P162" s="22">
        <f t="shared" si="380"/>
        <v>0</v>
      </c>
      <c r="Q162" s="22">
        <f>T46</f>
        <v>7</v>
      </c>
      <c r="R162" s="22">
        <f t="shared" si="381"/>
        <v>7.5</v>
      </c>
      <c r="S162" s="22">
        <f t="shared" si="381"/>
        <v>15</v>
      </c>
      <c r="T162" s="22">
        <f t="shared" si="381"/>
        <v>45</v>
      </c>
      <c r="U162" s="22">
        <f t="shared" si="381"/>
        <v>60</v>
      </c>
      <c r="V162" s="167">
        <f t="shared" si="381"/>
        <v>90</v>
      </c>
    </row>
    <row r="163" spans="3:22" x14ac:dyDescent="0.35">
      <c r="C163" s="166">
        <f>C50</f>
        <v>0</v>
      </c>
      <c r="D163" s="22" t="str">
        <f t="shared" ref="D163:E166" si="382">E50</f>
        <v>Boilers</v>
      </c>
      <c r="E163" s="22" t="str">
        <f t="shared" si="382"/>
        <v>KWh</v>
      </c>
      <c r="F163" s="22">
        <f t="shared" ref="F163:K166" si="383">H50</f>
        <v>0</v>
      </c>
      <c r="G163" s="22">
        <f t="shared" si="383"/>
        <v>0</v>
      </c>
      <c r="H163" s="22">
        <f t="shared" si="383"/>
        <v>0</v>
      </c>
      <c r="I163" s="22">
        <f t="shared" si="383"/>
        <v>0</v>
      </c>
      <c r="J163" s="22">
        <f t="shared" si="383"/>
        <v>0</v>
      </c>
      <c r="K163" s="22">
        <f t="shared" si="383"/>
        <v>0</v>
      </c>
      <c r="L163" s="22">
        <f t="shared" ref="L163:P166" si="384">O50</f>
        <v>2</v>
      </c>
      <c r="M163" s="22">
        <f t="shared" si="384"/>
        <v>4</v>
      </c>
      <c r="N163" s="22">
        <f t="shared" si="384"/>
        <v>6</v>
      </c>
      <c r="O163" s="22">
        <f t="shared" si="384"/>
        <v>7</v>
      </c>
      <c r="P163" s="22">
        <f t="shared" si="384"/>
        <v>9</v>
      </c>
      <c r="Q163" s="22">
        <f>T49</f>
        <v>0</v>
      </c>
      <c r="R163" s="22">
        <f t="shared" ref="R163:V166" si="385">W50</f>
        <v>0</v>
      </c>
      <c r="S163" s="22">
        <f t="shared" si="385"/>
        <v>0</v>
      </c>
      <c r="T163" s="22">
        <f t="shared" si="385"/>
        <v>0</v>
      </c>
      <c r="U163" s="22">
        <f t="shared" si="385"/>
        <v>0</v>
      </c>
      <c r="V163" s="167">
        <f t="shared" si="385"/>
        <v>0</v>
      </c>
    </row>
    <row r="164" spans="3:22" x14ac:dyDescent="0.35">
      <c r="C164" s="166">
        <f>C50</f>
        <v>0</v>
      </c>
      <c r="D164" s="22" t="str">
        <f t="shared" si="382"/>
        <v>Compressor</v>
      </c>
      <c r="E164" s="22" t="str">
        <f t="shared" si="382"/>
        <v>%</v>
      </c>
      <c r="F164" s="22">
        <f t="shared" si="383"/>
        <v>0.05</v>
      </c>
      <c r="G164" s="22">
        <f t="shared" si="383"/>
        <v>0.05</v>
      </c>
      <c r="H164" s="22">
        <f t="shared" si="383"/>
        <v>0.1</v>
      </c>
      <c r="I164" s="22">
        <f t="shared" si="383"/>
        <v>0.3</v>
      </c>
      <c r="J164" s="22">
        <f t="shared" si="383"/>
        <v>0.4</v>
      </c>
      <c r="K164" s="22">
        <f t="shared" si="383"/>
        <v>0.6</v>
      </c>
      <c r="L164" s="22">
        <f t="shared" si="384"/>
        <v>0</v>
      </c>
      <c r="M164" s="22">
        <f t="shared" si="384"/>
        <v>0</v>
      </c>
      <c r="N164" s="22">
        <f t="shared" si="384"/>
        <v>0</v>
      </c>
      <c r="O164" s="22">
        <f t="shared" si="384"/>
        <v>0</v>
      </c>
      <c r="P164" s="22">
        <f t="shared" si="384"/>
        <v>0</v>
      </c>
      <c r="Q164" s="22">
        <f>T50</f>
        <v>5</v>
      </c>
      <c r="R164" s="22">
        <f t="shared" si="385"/>
        <v>0</v>
      </c>
      <c r="S164" s="22">
        <f t="shared" si="385"/>
        <v>0</v>
      </c>
      <c r="T164" s="22">
        <f t="shared" si="385"/>
        <v>0</v>
      </c>
      <c r="U164" s="22">
        <f t="shared" si="385"/>
        <v>0</v>
      </c>
      <c r="V164" s="167">
        <f t="shared" si="385"/>
        <v>0</v>
      </c>
    </row>
    <row r="165" spans="3:22" x14ac:dyDescent="0.35">
      <c r="C165" s="166">
        <f>C50</f>
        <v>0</v>
      </c>
      <c r="D165" s="22" t="str">
        <f t="shared" si="382"/>
        <v>Cooling</v>
      </c>
      <c r="E165" s="22" t="str">
        <f t="shared" si="382"/>
        <v>KWh</v>
      </c>
      <c r="F165" s="22">
        <f t="shared" si="383"/>
        <v>0</v>
      </c>
      <c r="G165" s="22">
        <f t="shared" si="383"/>
        <v>0</v>
      </c>
      <c r="H165" s="22">
        <f t="shared" si="383"/>
        <v>0</v>
      </c>
      <c r="I165" s="22">
        <f t="shared" si="383"/>
        <v>0</v>
      </c>
      <c r="J165" s="22">
        <f t="shared" si="383"/>
        <v>0</v>
      </c>
      <c r="K165" s="22">
        <f t="shared" si="383"/>
        <v>0</v>
      </c>
      <c r="L165" s="22">
        <f t="shared" si="384"/>
        <v>6</v>
      </c>
      <c r="M165" s="22">
        <f t="shared" si="384"/>
        <v>4</v>
      </c>
      <c r="N165" s="22">
        <f t="shared" si="384"/>
        <v>6</v>
      </c>
      <c r="O165" s="22">
        <f t="shared" si="384"/>
        <v>7</v>
      </c>
      <c r="P165" s="22">
        <f t="shared" si="384"/>
        <v>9</v>
      </c>
      <c r="Q165" s="22">
        <f>T51</f>
        <v>0</v>
      </c>
      <c r="R165" s="22">
        <f t="shared" si="385"/>
        <v>0</v>
      </c>
      <c r="S165" s="22">
        <f t="shared" si="385"/>
        <v>0</v>
      </c>
      <c r="T165" s="22">
        <f t="shared" si="385"/>
        <v>0</v>
      </c>
      <c r="U165" s="22">
        <f t="shared" si="385"/>
        <v>0</v>
      </c>
      <c r="V165" s="167">
        <f t="shared" si="385"/>
        <v>0</v>
      </c>
    </row>
    <row r="166" spans="3:22" x14ac:dyDescent="0.35">
      <c r="C166" s="166">
        <f>C50</f>
        <v>0</v>
      </c>
      <c r="D166" s="22" t="str">
        <f t="shared" si="382"/>
        <v>Energy from waste</v>
      </c>
      <c r="E166" s="22" t="str">
        <f t="shared" si="382"/>
        <v>%</v>
      </c>
      <c r="F166" s="22">
        <f t="shared" si="383"/>
        <v>0.05</v>
      </c>
      <c r="G166" s="22">
        <f t="shared" si="383"/>
        <v>0.05</v>
      </c>
      <c r="H166" s="22">
        <f t="shared" si="383"/>
        <v>0.1</v>
      </c>
      <c r="I166" s="22">
        <f t="shared" si="383"/>
        <v>0.3</v>
      </c>
      <c r="J166" s="22">
        <f t="shared" si="383"/>
        <v>0.4</v>
      </c>
      <c r="K166" s="22">
        <f t="shared" si="383"/>
        <v>0.6</v>
      </c>
      <c r="L166" s="22">
        <f t="shared" si="384"/>
        <v>0</v>
      </c>
      <c r="M166" s="22">
        <f t="shared" si="384"/>
        <v>0</v>
      </c>
      <c r="N166" s="22">
        <f t="shared" si="384"/>
        <v>0</v>
      </c>
      <c r="O166" s="22">
        <f t="shared" si="384"/>
        <v>0</v>
      </c>
      <c r="P166" s="22">
        <f t="shared" si="384"/>
        <v>0</v>
      </c>
      <c r="Q166" s="22">
        <f>T52</f>
        <v>7</v>
      </c>
      <c r="R166" s="22">
        <f t="shared" si="385"/>
        <v>0</v>
      </c>
      <c r="S166" s="22">
        <f t="shared" si="385"/>
        <v>0</v>
      </c>
      <c r="T166" s="22">
        <f t="shared" si="385"/>
        <v>0</v>
      </c>
      <c r="U166" s="22">
        <f t="shared" si="385"/>
        <v>0</v>
      </c>
      <c r="V166" s="167">
        <f t="shared" si="385"/>
        <v>0</v>
      </c>
    </row>
    <row r="167" spans="3:22" x14ac:dyDescent="0.35">
      <c r="C167" s="166">
        <f>C56</f>
        <v>0</v>
      </c>
      <c r="D167" s="22" t="str">
        <f t="shared" ref="D167:E170" si="386">E56</f>
        <v>Boilers</v>
      </c>
      <c r="E167" s="22" t="str">
        <f t="shared" si="386"/>
        <v>KWh</v>
      </c>
      <c r="F167" s="22">
        <f t="shared" ref="F167:K170" si="387">H56</f>
        <v>0</v>
      </c>
      <c r="G167" s="22">
        <f t="shared" si="387"/>
        <v>0</v>
      </c>
      <c r="H167" s="22">
        <f t="shared" si="387"/>
        <v>0</v>
      </c>
      <c r="I167" s="22">
        <f t="shared" si="387"/>
        <v>0</v>
      </c>
      <c r="J167" s="22">
        <f t="shared" si="387"/>
        <v>0</v>
      </c>
      <c r="K167" s="22">
        <f t="shared" si="387"/>
        <v>0</v>
      </c>
      <c r="L167" s="22">
        <f t="shared" ref="L167:P170" si="388">O56</f>
        <v>2</v>
      </c>
      <c r="M167" s="22">
        <f t="shared" si="388"/>
        <v>4</v>
      </c>
      <c r="N167" s="22">
        <f t="shared" si="388"/>
        <v>6</v>
      </c>
      <c r="O167" s="22">
        <f t="shared" si="388"/>
        <v>7</v>
      </c>
      <c r="P167" s="22">
        <f t="shared" si="388"/>
        <v>9</v>
      </c>
      <c r="Q167" s="22">
        <f>T55</f>
        <v>0</v>
      </c>
      <c r="R167" s="22">
        <f t="shared" ref="R167:V170" si="389">W56</f>
        <v>0</v>
      </c>
      <c r="S167" s="22">
        <f t="shared" si="389"/>
        <v>0</v>
      </c>
      <c r="T167" s="22">
        <f t="shared" si="389"/>
        <v>0</v>
      </c>
      <c r="U167" s="22">
        <f t="shared" si="389"/>
        <v>0</v>
      </c>
      <c r="V167" s="167">
        <f t="shared" si="389"/>
        <v>0</v>
      </c>
    </row>
    <row r="168" spans="3:22" x14ac:dyDescent="0.35">
      <c r="C168" s="166">
        <f>C167</f>
        <v>0</v>
      </c>
      <c r="D168" s="22" t="str">
        <f t="shared" si="386"/>
        <v>Compressor</v>
      </c>
      <c r="E168" s="22" t="str">
        <f t="shared" si="386"/>
        <v>%</v>
      </c>
      <c r="F168" s="22">
        <f t="shared" si="387"/>
        <v>0.05</v>
      </c>
      <c r="G168" s="22">
        <f t="shared" si="387"/>
        <v>0.05</v>
      </c>
      <c r="H168" s="22">
        <f t="shared" si="387"/>
        <v>0.1</v>
      </c>
      <c r="I168" s="22">
        <f t="shared" si="387"/>
        <v>0.3</v>
      </c>
      <c r="J168" s="22">
        <f t="shared" si="387"/>
        <v>0.4</v>
      </c>
      <c r="K168" s="22">
        <f t="shared" si="387"/>
        <v>0.6</v>
      </c>
      <c r="L168" s="22">
        <f t="shared" si="388"/>
        <v>0</v>
      </c>
      <c r="M168" s="22">
        <f t="shared" si="388"/>
        <v>0</v>
      </c>
      <c r="N168" s="22">
        <f t="shared" si="388"/>
        <v>0</v>
      </c>
      <c r="O168" s="22">
        <f t="shared" si="388"/>
        <v>0</v>
      </c>
      <c r="P168" s="22">
        <f t="shared" si="388"/>
        <v>0</v>
      </c>
      <c r="Q168" s="22">
        <f>T56</f>
        <v>5</v>
      </c>
      <c r="R168" s="22">
        <f t="shared" si="389"/>
        <v>0</v>
      </c>
      <c r="S168" s="22">
        <f t="shared" si="389"/>
        <v>0</v>
      </c>
      <c r="T168" s="22">
        <f t="shared" si="389"/>
        <v>0</v>
      </c>
      <c r="U168" s="22">
        <f t="shared" si="389"/>
        <v>0</v>
      </c>
      <c r="V168" s="167">
        <f t="shared" si="389"/>
        <v>0</v>
      </c>
    </row>
    <row r="169" spans="3:22" x14ac:dyDescent="0.35">
      <c r="C169" s="166">
        <f>C167</f>
        <v>0</v>
      </c>
      <c r="D169" s="22" t="str">
        <f t="shared" si="386"/>
        <v>Cooling</v>
      </c>
      <c r="E169" s="22" t="str">
        <f t="shared" si="386"/>
        <v>KWh</v>
      </c>
      <c r="F169" s="22">
        <f t="shared" si="387"/>
        <v>0</v>
      </c>
      <c r="G169" s="22">
        <f t="shared" si="387"/>
        <v>0</v>
      </c>
      <c r="H169" s="22">
        <f t="shared" si="387"/>
        <v>0</v>
      </c>
      <c r="I169" s="22">
        <f t="shared" si="387"/>
        <v>0</v>
      </c>
      <c r="J169" s="22">
        <f t="shared" si="387"/>
        <v>0</v>
      </c>
      <c r="K169" s="22">
        <f t="shared" si="387"/>
        <v>0</v>
      </c>
      <c r="L169" s="22">
        <f t="shared" si="388"/>
        <v>6</v>
      </c>
      <c r="M169" s="22">
        <f t="shared" si="388"/>
        <v>4</v>
      </c>
      <c r="N169" s="22">
        <f t="shared" si="388"/>
        <v>6</v>
      </c>
      <c r="O169" s="22">
        <f t="shared" si="388"/>
        <v>7</v>
      </c>
      <c r="P169" s="22">
        <f t="shared" si="388"/>
        <v>9</v>
      </c>
      <c r="Q169" s="22">
        <f>T57</f>
        <v>0</v>
      </c>
      <c r="R169" s="22">
        <f t="shared" si="389"/>
        <v>0</v>
      </c>
      <c r="S169" s="22">
        <f t="shared" si="389"/>
        <v>0</v>
      </c>
      <c r="T169" s="22">
        <f t="shared" si="389"/>
        <v>0</v>
      </c>
      <c r="U169" s="22">
        <f t="shared" si="389"/>
        <v>0</v>
      </c>
      <c r="V169" s="167">
        <f t="shared" si="389"/>
        <v>0</v>
      </c>
    </row>
    <row r="170" spans="3:22" x14ac:dyDescent="0.35">
      <c r="C170" s="166">
        <f>C167</f>
        <v>0</v>
      </c>
      <c r="D170" s="22" t="str">
        <f t="shared" si="386"/>
        <v>Energy from waste</v>
      </c>
      <c r="E170" s="22" t="str">
        <f t="shared" si="386"/>
        <v>%</v>
      </c>
      <c r="F170" s="22">
        <f t="shared" si="387"/>
        <v>0.05</v>
      </c>
      <c r="G170" s="22">
        <f t="shared" si="387"/>
        <v>0.05</v>
      </c>
      <c r="H170" s="22">
        <f t="shared" si="387"/>
        <v>0.1</v>
      </c>
      <c r="I170" s="22">
        <f t="shared" si="387"/>
        <v>0.3</v>
      </c>
      <c r="J170" s="22">
        <f t="shared" si="387"/>
        <v>0.4</v>
      </c>
      <c r="K170" s="22">
        <f t="shared" si="387"/>
        <v>0.6</v>
      </c>
      <c r="L170" s="22">
        <f t="shared" si="388"/>
        <v>0</v>
      </c>
      <c r="M170" s="22">
        <f t="shared" si="388"/>
        <v>0</v>
      </c>
      <c r="N170" s="22">
        <f t="shared" si="388"/>
        <v>0</v>
      </c>
      <c r="O170" s="22">
        <f t="shared" si="388"/>
        <v>0</v>
      </c>
      <c r="P170" s="22">
        <f t="shared" si="388"/>
        <v>0</v>
      </c>
      <c r="Q170" s="22">
        <f>T58</f>
        <v>7</v>
      </c>
      <c r="R170" s="22">
        <f t="shared" si="389"/>
        <v>0</v>
      </c>
      <c r="S170" s="22">
        <f t="shared" si="389"/>
        <v>0</v>
      </c>
      <c r="T170" s="22">
        <f t="shared" si="389"/>
        <v>0</v>
      </c>
      <c r="U170" s="22">
        <f t="shared" si="389"/>
        <v>0</v>
      </c>
      <c r="V170" s="167">
        <f t="shared" si="389"/>
        <v>0</v>
      </c>
    </row>
    <row r="171" spans="3:22" x14ac:dyDescent="0.35">
      <c r="C171" s="166">
        <f>C62</f>
        <v>0</v>
      </c>
      <c r="D171" s="22" t="str">
        <f t="shared" ref="D171:E174" si="390">E62</f>
        <v>Boilers</v>
      </c>
      <c r="E171" s="22" t="str">
        <f t="shared" si="390"/>
        <v>KWh</v>
      </c>
      <c r="F171" s="22">
        <f t="shared" ref="F171:K174" si="391">H62</f>
        <v>0</v>
      </c>
      <c r="G171" s="22">
        <f t="shared" si="391"/>
        <v>0</v>
      </c>
      <c r="H171" s="22">
        <f t="shared" si="391"/>
        <v>0</v>
      </c>
      <c r="I171" s="22">
        <f t="shared" si="391"/>
        <v>0</v>
      </c>
      <c r="J171" s="22">
        <f t="shared" si="391"/>
        <v>0</v>
      </c>
      <c r="K171" s="22">
        <f t="shared" si="391"/>
        <v>0</v>
      </c>
      <c r="L171" s="22">
        <f t="shared" ref="L171:P174" si="392">O62</f>
        <v>2</v>
      </c>
      <c r="M171" s="22">
        <f t="shared" si="392"/>
        <v>4</v>
      </c>
      <c r="N171" s="22">
        <f t="shared" si="392"/>
        <v>6</v>
      </c>
      <c r="O171" s="22">
        <f t="shared" si="392"/>
        <v>7</v>
      </c>
      <c r="P171" s="22">
        <f t="shared" si="392"/>
        <v>9</v>
      </c>
      <c r="Q171" s="22">
        <f>T61</f>
        <v>0</v>
      </c>
      <c r="R171" s="22">
        <f t="shared" ref="R171:V174" si="393">W62</f>
        <v>0</v>
      </c>
      <c r="S171" s="22">
        <f t="shared" si="393"/>
        <v>0</v>
      </c>
      <c r="T171" s="22">
        <f t="shared" si="393"/>
        <v>0</v>
      </c>
      <c r="U171" s="22">
        <f t="shared" si="393"/>
        <v>0</v>
      </c>
      <c r="V171" s="167">
        <f t="shared" si="393"/>
        <v>0</v>
      </c>
    </row>
    <row r="172" spans="3:22" x14ac:dyDescent="0.35">
      <c r="C172" s="166">
        <f>C171</f>
        <v>0</v>
      </c>
      <c r="D172" s="22" t="str">
        <f t="shared" si="390"/>
        <v>Compressor</v>
      </c>
      <c r="E172" s="22" t="str">
        <f t="shared" si="390"/>
        <v>%</v>
      </c>
      <c r="F172" s="22">
        <f t="shared" si="391"/>
        <v>0.05</v>
      </c>
      <c r="G172" s="22">
        <f t="shared" si="391"/>
        <v>0.05</v>
      </c>
      <c r="H172" s="22">
        <f t="shared" si="391"/>
        <v>0.1</v>
      </c>
      <c r="I172" s="22">
        <f t="shared" si="391"/>
        <v>0.3</v>
      </c>
      <c r="J172" s="22">
        <f t="shared" si="391"/>
        <v>0.4</v>
      </c>
      <c r="K172" s="22">
        <f t="shared" si="391"/>
        <v>0.6</v>
      </c>
      <c r="L172" s="22">
        <f t="shared" si="392"/>
        <v>0</v>
      </c>
      <c r="M172" s="22">
        <f t="shared" si="392"/>
        <v>0</v>
      </c>
      <c r="N172" s="22">
        <f t="shared" si="392"/>
        <v>0</v>
      </c>
      <c r="O172" s="22">
        <f t="shared" si="392"/>
        <v>0</v>
      </c>
      <c r="P172" s="22">
        <f t="shared" si="392"/>
        <v>0</v>
      </c>
      <c r="Q172" s="22">
        <f>T62</f>
        <v>5</v>
      </c>
      <c r="R172" s="22">
        <f t="shared" si="393"/>
        <v>0</v>
      </c>
      <c r="S172" s="22">
        <f t="shared" si="393"/>
        <v>0</v>
      </c>
      <c r="T172" s="22">
        <f t="shared" si="393"/>
        <v>0</v>
      </c>
      <c r="U172" s="22">
        <f t="shared" si="393"/>
        <v>0</v>
      </c>
      <c r="V172" s="167">
        <f t="shared" si="393"/>
        <v>0</v>
      </c>
    </row>
    <row r="173" spans="3:22" x14ac:dyDescent="0.35">
      <c r="C173" s="166">
        <f>C171</f>
        <v>0</v>
      </c>
      <c r="D173" s="22" t="str">
        <f t="shared" si="390"/>
        <v>Cooling</v>
      </c>
      <c r="E173" s="22" t="str">
        <f t="shared" si="390"/>
        <v>KWh</v>
      </c>
      <c r="F173" s="22">
        <f t="shared" si="391"/>
        <v>0</v>
      </c>
      <c r="G173" s="22">
        <f t="shared" si="391"/>
        <v>0</v>
      </c>
      <c r="H173" s="22">
        <f t="shared" si="391"/>
        <v>0</v>
      </c>
      <c r="I173" s="22">
        <f t="shared" si="391"/>
        <v>0</v>
      </c>
      <c r="J173" s="22">
        <f t="shared" si="391"/>
        <v>0</v>
      </c>
      <c r="K173" s="22">
        <f t="shared" si="391"/>
        <v>0</v>
      </c>
      <c r="L173" s="22">
        <f t="shared" si="392"/>
        <v>6</v>
      </c>
      <c r="M173" s="22">
        <f t="shared" si="392"/>
        <v>4</v>
      </c>
      <c r="N173" s="22">
        <f t="shared" si="392"/>
        <v>6</v>
      </c>
      <c r="O173" s="22">
        <f t="shared" si="392"/>
        <v>7</v>
      </c>
      <c r="P173" s="22">
        <f t="shared" si="392"/>
        <v>9</v>
      </c>
      <c r="Q173" s="22">
        <f>T63</f>
        <v>0</v>
      </c>
      <c r="R173" s="22">
        <f t="shared" si="393"/>
        <v>0</v>
      </c>
      <c r="S173" s="22">
        <f t="shared" si="393"/>
        <v>0</v>
      </c>
      <c r="T173" s="22">
        <f t="shared" si="393"/>
        <v>0</v>
      </c>
      <c r="U173" s="22">
        <f t="shared" si="393"/>
        <v>0</v>
      </c>
      <c r="V173" s="167">
        <f t="shared" si="393"/>
        <v>0</v>
      </c>
    </row>
    <row r="174" spans="3:22" x14ac:dyDescent="0.35">
      <c r="C174" s="166">
        <f>C171</f>
        <v>0</v>
      </c>
      <c r="D174" s="22" t="str">
        <f t="shared" si="390"/>
        <v>Energy from waste</v>
      </c>
      <c r="E174" s="22" t="str">
        <f t="shared" si="390"/>
        <v>%</v>
      </c>
      <c r="F174" s="22">
        <f t="shared" si="391"/>
        <v>0.05</v>
      </c>
      <c r="G174" s="22">
        <f t="shared" si="391"/>
        <v>0.05</v>
      </c>
      <c r="H174" s="22">
        <f t="shared" si="391"/>
        <v>0.1</v>
      </c>
      <c r="I174" s="22">
        <f t="shared" si="391"/>
        <v>0.3</v>
      </c>
      <c r="J174" s="22">
        <f t="shared" si="391"/>
        <v>0.4</v>
      </c>
      <c r="K174" s="22">
        <f t="shared" si="391"/>
        <v>0.6</v>
      </c>
      <c r="L174" s="22">
        <f t="shared" si="392"/>
        <v>0</v>
      </c>
      <c r="M174" s="22">
        <f t="shared" si="392"/>
        <v>0</v>
      </c>
      <c r="N174" s="22">
        <f t="shared" si="392"/>
        <v>0</v>
      </c>
      <c r="O174" s="22">
        <f t="shared" si="392"/>
        <v>0</v>
      </c>
      <c r="P174" s="22">
        <f t="shared" si="392"/>
        <v>0</v>
      </c>
      <c r="Q174" s="22">
        <f>T64</f>
        <v>7</v>
      </c>
      <c r="R174" s="22">
        <f t="shared" si="393"/>
        <v>0</v>
      </c>
      <c r="S174" s="22">
        <f t="shared" si="393"/>
        <v>0</v>
      </c>
      <c r="T174" s="22">
        <f t="shared" si="393"/>
        <v>0</v>
      </c>
      <c r="U174" s="22">
        <f t="shared" si="393"/>
        <v>0</v>
      </c>
      <c r="V174" s="167">
        <f t="shared" si="393"/>
        <v>0</v>
      </c>
    </row>
    <row r="175" spans="3:22" x14ac:dyDescent="0.35">
      <c r="C175" s="166">
        <f>C68</f>
        <v>0</v>
      </c>
      <c r="D175" s="22" t="str">
        <f t="shared" ref="D175:E178" si="394">E68</f>
        <v>Boilers</v>
      </c>
      <c r="E175" s="22" t="str">
        <f t="shared" si="394"/>
        <v>KWh</v>
      </c>
      <c r="F175" s="22">
        <f t="shared" ref="F175:K178" si="395">H68</f>
        <v>0</v>
      </c>
      <c r="G175" s="22">
        <f t="shared" si="395"/>
        <v>0</v>
      </c>
      <c r="H175" s="22">
        <f t="shared" si="395"/>
        <v>0</v>
      </c>
      <c r="I175" s="22">
        <f t="shared" si="395"/>
        <v>0</v>
      </c>
      <c r="J175" s="22">
        <f t="shared" si="395"/>
        <v>0</v>
      </c>
      <c r="K175" s="22">
        <f t="shared" si="395"/>
        <v>0</v>
      </c>
      <c r="L175" s="22">
        <f t="shared" ref="L175:P178" si="396">O68</f>
        <v>2</v>
      </c>
      <c r="M175" s="22">
        <f t="shared" si="396"/>
        <v>4</v>
      </c>
      <c r="N175" s="22">
        <f t="shared" si="396"/>
        <v>6</v>
      </c>
      <c r="O175" s="22">
        <f t="shared" si="396"/>
        <v>7</v>
      </c>
      <c r="P175" s="22">
        <f t="shared" si="396"/>
        <v>9</v>
      </c>
      <c r="Q175" s="22">
        <f>T67</f>
        <v>0</v>
      </c>
      <c r="R175" s="22">
        <f t="shared" ref="R175:V178" si="397">W68</f>
        <v>0</v>
      </c>
      <c r="S175" s="22">
        <f t="shared" si="397"/>
        <v>0</v>
      </c>
      <c r="T175" s="22">
        <f t="shared" si="397"/>
        <v>0</v>
      </c>
      <c r="U175" s="22">
        <f t="shared" si="397"/>
        <v>0</v>
      </c>
      <c r="V175" s="167">
        <f t="shared" si="397"/>
        <v>0</v>
      </c>
    </row>
    <row r="176" spans="3:22" x14ac:dyDescent="0.35">
      <c r="C176" s="166">
        <f>C68</f>
        <v>0</v>
      </c>
      <c r="D176" s="22" t="str">
        <f t="shared" si="394"/>
        <v>Compressor</v>
      </c>
      <c r="E176" s="22" t="str">
        <f t="shared" si="394"/>
        <v>%</v>
      </c>
      <c r="F176" s="22">
        <f t="shared" si="395"/>
        <v>0.05</v>
      </c>
      <c r="G176" s="22">
        <f t="shared" si="395"/>
        <v>0.05</v>
      </c>
      <c r="H176" s="22">
        <f t="shared" si="395"/>
        <v>0.1</v>
      </c>
      <c r="I176" s="22">
        <f t="shared" si="395"/>
        <v>0.3</v>
      </c>
      <c r="J176" s="22">
        <f t="shared" si="395"/>
        <v>0.4</v>
      </c>
      <c r="K176" s="22">
        <f t="shared" si="395"/>
        <v>0.6</v>
      </c>
      <c r="L176" s="22">
        <f t="shared" si="396"/>
        <v>0</v>
      </c>
      <c r="M176" s="22">
        <f t="shared" si="396"/>
        <v>0</v>
      </c>
      <c r="N176" s="22">
        <f t="shared" si="396"/>
        <v>0</v>
      </c>
      <c r="O176" s="22">
        <f t="shared" si="396"/>
        <v>0</v>
      </c>
      <c r="P176" s="22">
        <f t="shared" si="396"/>
        <v>0</v>
      </c>
      <c r="Q176" s="22">
        <f>T68</f>
        <v>5</v>
      </c>
      <c r="R176" s="22">
        <f t="shared" si="397"/>
        <v>0</v>
      </c>
      <c r="S176" s="22">
        <f t="shared" si="397"/>
        <v>0</v>
      </c>
      <c r="T176" s="22">
        <f t="shared" si="397"/>
        <v>0</v>
      </c>
      <c r="U176" s="22">
        <f t="shared" si="397"/>
        <v>0</v>
      </c>
      <c r="V176" s="167">
        <f t="shared" si="397"/>
        <v>0</v>
      </c>
    </row>
    <row r="177" spans="3:22" x14ac:dyDescent="0.35">
      <c r="C177" s="166">
        <f>C68</f>
        <v>0</v>
      </c>
      <c r="D177" s="22" t="str">
        <f t="shared" si="394"/>
        <v>Cooling</v>
      </c>
      <c r="E177" s="22" t="str">
        <f t="shared" si="394"/>
        <v>KWh</v>
      </c>
      <c r="F177" s="22">
        <f t="shared" si="395"/>
        <v>0</v>
      </c>
      <c r="G177" s="22">
        <f t="shared" si="395"/>
        <v>0</v>
      </c>
      <c r="H177" s="22">
        <f t="shared" si="395"/>
        <v>0</v>
      </c>
      <c r="I177" s="22">
        <f t="shared" si="395"/>
        <v>0</v>
      </c>
      <c r="J177" s="22">
        <f t="shared" si="395"/>
        <v>0</v>
      </c>
      <c r="K177" s="22">
        <f t="shared" si="395"/>
        <v>0</v>
      </c>
      <c r="L177" s="22">
        <f t="shared" si="396"/>
        <v>6</v>
      </c>
      <c r="M177" s="22">
        <f t="shared" si="396"/>
        <v>4</v>
      </c>
      <c r="N177" s="22">
        <f t="shared" si="396"/>
        <v>6</v>
      </c>
      <c r="O177" s="22">
        <f t="shared" si="396"/>
        <v>7</v>
      </c>
      <c r="P177" s="22">
        <f t="shared" si="396"/>
        <v>9</v>
      </c>
      <c r="Q177" s="22">
        <f>T69</f>
        <v>0</v>
      </c>
      <c r="R177" s="22">
        <f t="shared" si="397"/>
        <v>0</v>
      </c>
      <c r="S177" s="22">
        <f t="shared" si="397"/>
        <v>0</v>
      </c>
      <c r="T177" s="22">
        <f t="shared" si="397"/>
        <v>0</v>
      </c>
      <c r="U177" s="22">
        <f t="shared" si="397"/>
        <v>0</v>
      </c>
      <c r="V177" s="167">
        <f t="shared" si="397"/>
        <v>0</v>
      </c>
    </row>
    <row r="178" spans="3:22" x14ac:dyDescent="0.35">
      <c r="C178" s="166">
        <f>C68</f>
        <v>0</v>
      </c>
      <c r="D178" s="22" t="str">
        <f t="shared" si="394"/>
        <v>Energy from waste</v>
      </c>
      <c r="E178" s="22" t="str">
        <f t="shared" si="394"/>
        <v>%</v>
      </c>
      <c r="F178" s="22">
        <f t="shared" si="395"/>
        <v>0.05</v>
      </c>
      <c r="G178" s="22">
        <f t="shared" si="395"/>
        <v>0.05</v>
      </c>
      <c r="H178" s="22">
        <f t="shared" si="395"/>
        <v>0.1</v>
      </c>
      <c r="I178" s="22">
        <f t="shared" si="395"/>
        <v>0.3</v>
      </c>
      <c r="J178" s="22">
        <f t="shared" si="395"/>
        <v>0.4</v>
      </c>
      <c r="K178" s="22">
        <f t="shared" si="395"/>
        <v>0.6</v>
      </c>
      <c r="L178" s="22">
        <f t="shared" si="396"/>
        <v>0</v>
      </c>
      <c r="M178" s="22">
        <f t="shared" si="396"/>
        <v>0</v>
      </c>
      <c r="N178" s="22">
        <f t="shared" si="396"/>
        <v>0</v>
      </c>
      <c r="O178" s="22">
        <f t="shared" si="396"/>
        <v>0</v>
      </c>
      <c r="P178" s="22">
        <f t="shared" si="396"/>
        <v>0</v>
      </c>
      <c r="Q178" s="22">
        <f>T70</f>
        <v>7</v>
      </c>
      <c r="R178" s="22">
        <f t="shared" si="397"/>
        <v>0</v>
      </c>
      <c r="S178" s="22">
        <f t="shared" si="397"/>
        <v>0</v>
      </c>
      <c r="T178" s="22">
        <f t="shared" si="397"/>
        <v>0</v>
      </c>
      <c r="U178" s="22">
        <f t="shared" si="397"/>
        <v>0</v>
      </c>
      <c r="V178" s="167">
        <f t="shared" si="397"/>
        <v>0</v>
      </c>
    </row>
    <row r="179" spans="3:22" x14ac:dyDescent="0.35">
      <c r="C179" s="166">
        <f>C74</f>
        <v>0</v>
      </c>
      <c r="D179" s="22" t="str">
        <f t="shared" ref="D179:E182" si="398">E74</f>
        <v>Boilers</v>
      </c>
      <c r="E179" s="22" t="str">
        <f t="shared" si="398"/>
        <v>KWh</v>
      </c>
      <c r="F179" s="22">
        <f t="shared" ref="F179:K182" si="399">H74</f>
        <v>0</v>
      </c>
      <c r="G179" s="22">
        <f t="shared" si="399"/>
        <v>0</v>
      </c>
      <c r="H179" s="22">
        <f t="shared" si="399"/>
        <v>0</v>
      </c>
      <c r="I179" s="22">
        <f t="shared" si="399"/>
        <v>0</v>
      </c>
      <c r="J179" s="22">
        <f t="shared" si="399"/>
        <v>0</v>
      </c>
      <c r="K179" s="22">
        <f t="shared" si="399"/>
        <v>0</v>
      </c>
      <c r="L179" s="22">
        <f t="shared" ref="L179:P182" si="400">O74</f>
        <v>2</v>
      </c>
      <c r="M179" s="22">
        <f t="shared" si="400"/>
        <v>4</v>
      </c>
      <c r="N179" s="22">
        <f t="shared" si="400"/>
        <v>6</v>
      </c>
      <c r="O179" s="22">
        <f t="shared" si="400"/>
        <v>7</v>
      </c>
      <c r="P179" s="22">
        <f t="shared" si="400"/>
        <v>9</v>
      </c>
      <c r="Q179" s="22">
        <f>T73</f>
        <v>0</v>
      </c>
      <c r="R179" s="22">
        <f t="shared" ref="R179:V182" si="401">W74</f>
        <v>0</v>
      </c>
      <c r="S179" s="22">
        <f t="shared" si="401"/>
        <v>0</v>
      </c>
      <c r="T179" s="22">
        <f t="shared" si="401"/>
        <v>0</v>
      </c>
      <c r="U179" s="22">
        <f t="shared" si="401"/>
        <v>0</v>
      </c>
      <c r="V179" s="167">
        <f t="shared" si="401"/>
        <v>0</v>
      </c>
    </row>
    <row r="180" spans="3:22" x14ac:dyDescent="0.35">
      <c r="C180" s="166">
        <f>C179</f>
        <v>0</v>
      </c>
      <c r="D180" s="22" t="str">
        <f t="shared" si="398"/>
        <v>Compressor</v>
      </c>
      <c r="E180" s="22" t="str">
        <f t="shared" si="398"/>
        <v>%</v>
      </c>
      <c r="F180" s="22">
        <f t="shared" si="399"/>
        <v>0.05</v>
      </c>
      <c r="G180" s="22">
        <f t="shared" si="399"/>
        <v>0.05</v>
      </c>
      <c r="H180" s="22">
        <f t="shared" si="399"/>
        <v>0.1</v>
      </c>
      <c r="I180" s="22">
        <f t="shared" si="399"/>
        <v>0.3</v>
      </c>
      <c r="J180" s="22">
        <f t="shared" si="399"/>
        <v>0.4</v>
      </c>
      <c r="K180" s="22">
        <f t="shared" si="399"/>
        <v>0.6</v>
      </c>
      <c r="L180" s="22">
        <f t="shared" si="400"/>
        <v>0</v>
      </c>
      <c r="M180" s="22">
        <f t="shared" si="400"/>
        <v>0</v>
      </c>
      <c r="N180" s="22">
        <f t="shared" si="400"/>
        <v>0</v>
      </c>
      <c r="O180" s="22">
        <f t="shared" si="400"/>
        <v>0</v>
      </c>
      <c r="P180" s="22">
        <f t="shared" si="400"/>
        <v>0</v>
      </c>
      <c r="Q180" s="22">
        <f>T74</f>
        <v>5</v>
      </c>
      <c r="R180" s="22">
        <f t="shared" si="401"/>
        <v>0</v>
      </c>
      <c r="S180" s="22">
        <f t="shared" si="401"/>
        <v>0</v>
      </c>
      <c r="T180" s="22">
        <f t="shared" si="401"/>
        <v>0</v>
      </c>
      <c r="U180" s="22">
        <f t="shared" si="401"/>
        <v>0</v>
      </c>
      <c r="V180" s="167">
        <f t="shared" si="401"/>
        <v>0</v>
      </c>
    </row>
    <row r="181" spans="3:22" x14ac:dyDescent="0.35">
      <c r="C181" s="166">
        <f>C179</f>
        <v>0</v>
      </c>
      <c r="D181" s="22" t="str">
        <f t="shared" si="398"/>
        <v>Cooling</v>
      </c>
      <c r="E181" s="22" t="str">
        <f t="shared" si="398"/>
        <v>KWh</v>
      </c>
      <c r="F181" s="22">
        <f t="shared" si="399"/>
        <v>0</v>
      </c>
      <c r="G181" s="22">
        <f t="shared" si="399"/>
        <v>0</v>
      </c>
      <c r="H181" s="22">
        <f t="shared" si="399"/>
        <v>0</v>
      </c>
      <c r="I181" s="22">
        <f t="shared" si="399"/>
        <v>0</v>
      </c>
      <c r="J181" s="22">
        <f t="shared" si="399"/>
        <v>0</v>
      </c>
      <c r="K181" s="22">
        <f t="shared" si="399"/>
        <v>0</v>
      </c>
      <c r="L181" s="22">
        <f t="shared" si="400"/>
        <v>6</v>
      </c>
      <c r="M181" s="22">
        <f t="shared" si="400"/>
        <v>4</v>
      </c>
      <c r="N181" s="22">
        <f t="shared" si="400"/>
        <v>6</v>
      </c>
      <c r="O181" s="22">
        <f t="shared" si="400"/>
        <v>7</v>
      </c>
      <c r="P181" s="22">
        <f t="shared" si="400"/>
        <v>9</v>
      </c>
      <c r="Q181" s="22">
        <f>T75</f>
        <v>0</v>
      </c>
      <c r="R181" s="22">
        <f t="shared" si="401"/>
        <v>0</v>
      </c>
      <c r="S181" s="22">
        <f t="shared" si="401"/>
        <v>0</v>
      </c>
      <c r="T181" s="22">
        <f t="shared" si="401"/>
        <v>0</v>
      </c>
      <c r="U181" s="22">
        <f t="shared" si="401"/>
        <v>0</v>
      </c>
      <c r="V181" s="167">
        <f t="shared" si="401"/>
        <v>0</v>
      </c>
    </row>
    <row r="182" spans="3:22" x14ac:dyDescent="0.35">
      <c r="C182" s="166">
        <f>C179</f>
        <v>0</v>
      </c>
      <c r="D182" s="22" t="str">
        <f t="shared" si="398"/>
        <v>Energy from waste</v>
      </c>
      <c r="E182" s="22" t="str">
        <f t="shared" si="398"/>
        <v>%</v>
      </c>
      <c r="F182" s="22">
        <f t="shared" si="399"/>
        <v>0.05</v>
      </c>
      <c r="G182" s="22">
        <f t="shared" si="399"/>
        <v>0.05</v>
      </c>
      <c r="H182" s="22">
        <f t="shared" si="399"/>
        <v>0.1</v>
      </c>
      <c r="I182" s="22">
        <f t="shared" si="399"/>
        <v>0.3</v>
      </c>
      <c r="J182" s="22">
        <f t="shared" si="399"/>
        <v>0.4</v>
      </c>
      <c r="K182" s="22">
        <f t="shared" si="399"/>
        <v>0.6</v>
      </c>
      <c r="L182" s="22">
        <f t="shared" si="400"/>
        <v>0</v>
      </c>
      <c r="M182" s="22">
        <f t="shared" si="400"/>
        <v>0</v>
      </c>
      <c r="N182" s="22">
        <f t="shared" si="400"/>
        <v>0</v>
      </c>
      <c r="O182" s="22">
        <f t="shared" si="400"/>
        <v>0</v>
      </c>
      <c r="P182" s="22">
        <f t="shared" si="400"/>
        <v>0</v>
      </c>
      <c r="Q182" s="22">
        <f>T76</f>
        <v>7</v>
      </c>
      <c r="R182" s="22">
        <f t="shared" si="401"/>
        <v>0</v>
      </c>
      <c r="S182" s="22">
        <f t="shared" si="401"/>
        <v>0</v>
      </c>
      <c r="T182" s="22">
        <f t="shared" si="401"/>
        <v>0</v>
      </c>
      <c r="U182" s="22">
        <f t="shared" si="401"/>
        <v>0</v>
      </c>
      <c r="V182" s="167">
        <f t="shared" si="401"/>
        <v>0</v>
      </c>
    </row>
    <row r="183" spans="3:22" x14ac:dyDescent="0.35">
      <c r="C183" s="166">
        <f>C80</f>
        <v>0</v>
      </c>
      <c r="D183" s="22" t="str">
        <f t="shared" ref="D183:E186" si="402">E80</f>
        <v>Boilers</v>
      </c>
      <c r="E183" s="22" t="str">
        <f t="shared" si="402"/>
        <v>KWh</v>
      </c>
      <c r="F183" s="22">
        <f t="shared" ref="F183:K186" si="403">H80</f>
        <v>0</v>
      </c>
      <c r="G183" s="22">
        <f t="shared" si="403"/>
        <v>0</v>
      </c>
      <c r="H183" s="22">
        <f t="shared" si="403"/>
        <v>0</v>
      </c>
      <c r="I183" s="22">
        <f t="shared" si="403"/>
        <v>0</v>
      </c>
      <c r="J183" s="22">
        <f t="shared" si="403"/>
        <v>0</v>
      </c>
      <c r="K183" s="22">
        <f t="shared" si="403"/>
        <v>0</v>
      </c>
      <c r="L183" s="22">
        <f t="shared" ref="L183:P186" si="404">O80</f>
        <v>2</v>
      </c>
      <c r="M183" s="22">
        <f t="shared" si="404"/>
        <v>4</v>
      </c>
      <c r="N183" s="22">
        <f t="shared" si="404"/>
        <v>6</v>
      </c>
      <c r="O183" s="22">
        <f t="shared" si="404"/>
        <v>7</v>
      </c>
      <c r="P183" s="22">
        <f t="shared" si="404"/>
        <v>9</v>
      </c>
      <c r="Q183" s="22">
        <f>T79</f>
        <v>0</v>
      </c>
      <c r="R183" s="22">
        <f t="shared" ref="R183:V186" si="405">W80</f>
        <v>0</v>
      </c>
      <c r="S183" s="22">
        <f t="shared" si="405"/>
        <v>0</v>
      </c>
      <c r="T183" s="22">
        <f t="shared" si="405"/>
        <v>0</v>
      </c>
      <c r="U183" s="22">
        <f t="shared" si="405"/>
        <v>0</v>
      </c>
      <c r="V183" s="167">
        <f t="shared" si="405"/>
        <v>0</v>
      </c>
    </row>
    <row r="184" spans="3:22" x14ac:dyDescent="0.35">
      <c r="C184" s="166">
        <f>C183</f>
        <v>0</v>
      </c>
      <c r="D184" s="22" t="str">
        <f t="shared" si="402"/>
        <v>Compressor</v>
      </c>
      <c r="E184" s="22" t="str">
        <f t="shared" si="402"/>
        <v>%</v>
      </c>
      <c r="F184" s="22">
        <f t="shared" si="403"/>
        <v>0.05</v>
      </c>
      <c r="G184" s="22">
        <f t="shared" si="403"/>
        <v>0.05</v>
      </c>
      <c r="H184" s="22">
        <f t="shared" si="403"/>
        <v>0.1</v>
      </c>
      <c r="I184" s="22">
        <f t="shared" si="403"/>
        <v>0.3</v>
      </c>
      <c r="J184" s="22">
        <f t="shared" si="403"/>
        <v>0.4</v>
      </c>
      <c r="K184" s="22">
        <f t="shared" si="403"/>
        <v>0.6</v>
      </c>
      <c r="L184" s="22">
        <f t="shared" si="404"/>
        <v>0</v>
      </c>
      <c r="M184" s="22">
        <f t="shared" si="404"/>
        <v>0</v>
      </c>
      <c r="N184" s="22">
        <f t="shared" si="404"/>
        <v>0</v>
      </c>
      <c r="O184" s="22">
        <f t="shared" si="404"/>
        <v>0</v>
      </c>
      <c r="P184" s="22">
        <f t="shared" si="404"/>
        <v>0</v>
      </c>
      <c r="Q184" s="22">
        <f>T80</f>
        <v>5</v>
      </c>
      <c r="R184" s="22">
        <f t="shared" si="405"/>
        <v>0</v>
      </c>
      <c r="S184" s="22">
        <f t="shared" si="405"/>
        <v>0</v>
      </c>
      <c r="T184" s="22">
        <f t="shared" si="405"/>
        <v>0</v>
      </c>
      <c r="U184" s="22">
        <f t="shared" si="405"/>
        <v>0</v>
      </c>
      <c r="V184" s="167">
        <f t="shared" si="405"/>
        <v>0</v>
      </c>
    </row>
    <row r="185" spans="3:22" x14ac:dyDescent="0.35">
      <c r="C185" s="166">
        <f>C183</f>
        <v>0</v>
      </c>
      <c r="D185" s="22" t="str">
        <f t="shared" si="402"/>
        <v>Cooling</v>
      </c>
      <c r="E185" s="22" t="str">
        <f t="shared" si="402"/>
        <v>KWh</v>
      </c>
      <c r="F185" s="22">
        <f t="shared" si="403"/>
        <v>0</v>
      </c>
      <c r="G185" s="22">
        <f t="shared" si="403"/>
        <v>0</v>
      </c>
      <c r="H185" s="22">
        <f t="shared" si="403"/>
        <v>0</v>
      </c>
      <c r="I185" s="22">
        <f t="shared" si="403"/>
        <v>0</v>
      </c>
      <c r="J185" s="22">
        <f t="shared" si="403"/>
        <v>0</v>
      </c>
      <c r="K185" s="22">
        <f t="shared" si="403"/>
        <v>0</v>
      </c>
      <c r="L185" s="22">
        <f t="shared" si="404"/>
        <v>6</v>
      </c>
      <c r="M185" s="22">
        <f t="shared" si="404"/>
        <v>4</v>
      </c>
      <c r="N185" s="22">
        <f t="shared" si="404"/>
        <v>6</v>
      </c>
      <c r="O185" s="22">
        <f t="shared" si="404"/>
        <v>7</v>
      </c>
      <c r="P185" s="22">
        <f t="shared" si="404"/>
        <v>9</v>
      </c>
      <c r="Q185" s="22">
        <f>T81</f>
        <v>0</v>
      </c>
      <c r="R185" s="22">
        <f t="shared" si="405"/>
        <v>0</v>
      </c>
      <c r="S185" s="22">
        <f t="shared" si="405"/>
        <v>0</v>
      </c>
      <c r="T185" s="22">
        <f t="shared" si="405"/>
        <v>0</v>
      </c>
      <c r="U185" s="22">
        <f t="shared" si="405"/>
        <v>0</v>
      </c>
      <c r="V185" s="167">
        <f t="shared" si="405"/>
        <v>0</v>
      </c>
    </row>
    <row r="186" spans="3:22" x14ac:dyDescent="0.35">
      <c r="C186" s="166">
        <f>C183</f>
        <v>0</v>
      </c>
      <c r="D186" s="22" t="str">
        <f t="shared" si="402"/>
        <v>Energy from waste</v>
      </c>
      <c r="E186" s="22" t="str">
        <f t="shared" si="402"/>
        <v>%</v>
      </c>
      <c r="F186" s="22">
        <f t="shared" si="403"/>
        <v>0.05</v>
      </c>
      <c r="G186" s="22">
        <f t="shared" si="403"/>
        <v>0.05</v>
      </c>
      <c r="H186" s="22">
        <f t="shared" si="403"/>
        <v>0.1</v>
      </c>
      <c r="I186" s="22">
        <f t="shared" si="403"/>
        <v>0.3</v>
      </c>
      <c r="J186" s="22">
        <f t="shared" si="403"/>
        <v>0.4</v>
      </c>
      <c r="K186" s="22">
        <f t="shared" si="403"/>
        <v>0.6</v>
      </c>
      <c r="L186" s="22">
        <f t="shared" si="404"/>
        <v>0</v>
      </c>
      <c r="M186" s="22">
        <f t="shared" si="404"/>
        <v>0</v>
      </c>
      <c r="N186" s="22">
        <f t="shared" si="404"/>
        <v>0</v>
      </c>
      <c r="O186" s="22">
        <f t="shared" si="404"/>
        <v>0</v>
      </c>
      <c r="P186" s="22">
        <f t="shared" si="404"/>
        <v>0</v>
      </c>
      <c r="Q186" s="22">
        <f>T82</f>
        <v>7</v>
      </c>
      <c r="R186" s="22">
        <f t="shared" si="405"/>
        <v>0</v>
      </c>
      <c r="S186" s="22">
        <f t="shared" si="405"/>
        <v>0</v>
      </c>
      <c r="T186" s="22">
        <f t="shared" si="405"/>
        <v>0</v>
      </c>
      <c r="U186" s="22">
        <f t="shared" si="405"/>
        <v>0</v>
      </c>
      <c r="V186" s="167">
        <f t="shared" si="405"/>
        <v>0</v>
      </c>
    </row>
    <row r="187" spans="3:22" x14ac:dyDescent="0.35">
      <c r="C187" s="166">
        <f>C86</f>
        <v>0</v>
      </c>
      <c r="D187" s="22" t="str">
        <f t="shared" ref="D187:E190" si="406">E86</f>
        <v>Boilers</v>
      </c>
      <c r="E187" s="22" t="str">
        <f t="shared" si="406"/>
        <v>KWh</v>
      </c>
      <c r="F187" s="22">
        <f t="shared" ref="F187:K190" si="407">H86</f>
        <v>0</v>
      </c>
      <c r="G187" s="22">
        <f t="shared" si="407"/>
        <v>0</v>
      </c>
      <c r="H187" s="22">
        <f t="shared" si="407"/>
        <v>0</v>
      </c>
      <c r="I187" s="22">
        <f t="shared" si="407"/>
        <v>0</v>
      </c>
      <c r="J187" s="22">
        <f t="shared" si="407"/>
        <v>0</v>
      </c>
      <c r="K187" s="22">
        <f t="shared" si="407"/>
        <v>0</v>
      </c>
      <c r="L187" s="22">
        <f t="shared" ref="L187:P190" si="408">O86</f>
        <v>2</v>
      </c>
      <c r="M187" s="22">
        <f t="shared" si="408"/>
        <v>4</v>
      </c>
      <c r="N187" s="22">
        <f t="shared" si="408"/>
        <v>6</v>
      </c>
      <c r="O187" s="22">
        <f t="shared" si="408"/>
        <v>7</v>
      </c>
      <c r="P187" s="22">
        <f t="shared" si="408"/>
        <v>9</v>
      </c>
      <c r="Q187" s="22">
        <f>T85</f>
        <v>0</v>
      </c>
      <c r="R187" s="22">
        <f t="shared" ref="R187:V190" si="409">W86</f>
        <v>0</v>
      </c>
      <c r="S187" s="22">
        <f t="shared" si="409"/>
        <v>0</v>
      </c>
      <c r="T187" s="22">
        <f t="shared" si="409"/>
        <v>0</v>
      </c>
      <c r="U187" s="22">
        <f t="shared" si="409"/>
        <v>0</v>
      </c>
      <c r="V187" s="167">
        <f t="shared" si="409"/>
        <v>0</v>
      </c>
    </row>
    <row r="188" spans="3:22" x14ac:dyDescent="0.35">
      <c r="C188" s="166">
        <f>C187</f>
        <v>0</v>
      </c>
      <c r="D188" s="22" t="str">
        <f t="shared" si="406"/>
        <v>Compressor</v>
      </c>
      <c r="E188" s="22" t="str">
        <f t="shared" si="406"/>
        <v>%</v>
      </c>
      <c r="F188" s="22">
        <f t="shared" si="407"/>
        <v>0.05</v>
      </c>
      <c r="G188" s="22">
        <f t="shared" si="407"/>
        <v>0.05</v>
      </c>
      <c r="H188" s="22">
        <f t="shared" si="407"/>
        <v>0.1</v>
      </c>
      <c r="I188" s="22">
        <f t="shared" si="407"/>
        <v>0.3</v>
      </c>
      <c r="J188" s="22">
        <f t="shared" si="407"/>
        <v>0.4</v>
      </c>
      <c r="K188" s="22">
        <f t="shared" si="407"/>
        <v>0.6</v>
      </c>
      <c r="L188" s="22">
        <f t="shared" si="408"/>
        <v>0</v>
      </c>
      <c r="M188" s="22">
        <f t="shared" si="408"/>
        <v>0</v>
      </c>
      <c r="N188" s="22">
        <f t="shared" si="408"/>
        <v>0</v>
      </c>
      <c r="O188" s="22">
        <f t="shared" si="408"/>
        <v>0</v>
      </c>
      <c r="P188" s="22">
        <f t="shared" si="408"/>
        <v>0</v>
      </c>
      <c r="Q188" s="22">
        <f>T86</f>
        <v>5</v>
      </c>
      <c r="R188" s="22">
        <f t="shared" si="409"/>
        <v>0</v>
      </c>
      <c r="S188" s="22">
        <f t="shared" si="409"/>
        <v>0</v>
      </c>
      <c r="T188" s="22">
        <f t="shared" si="409"/>
        <v>0</v>
      </c>
      <c r="U188" s="22">
        <f t="shared" si="409"/>
        <v>0</v>
      </c>
      <c r="V188" s="167">
        <f t="shared" si="409"/>
        <v>0</v>
      </c>
    </row>
    <row r="189" spans="3:22" x14ac:dyDescent="0.35">
      <c r="C189" s="166">
        <f>C187</f>
        <v>0</v>
      </c>
      <c r="D189" s="22" t="str">
        <f t="shared" si="406"/>
        <v>Cooling</v>
      </c>
      <c r="E189" s="22" t="str">
        <f t="shared" si="406"/>
        <v>KWh</v>
      </c>
      <c r="F189" s="22">
        <f t="shared" si="407"/>
        <v>0</v>
      </c>
      <c r="G189" s="22">
        <f t="shared" si="407"/>
        <v>0</v>
      </c>
      <c r="H189" s="22">
        <f t="shared" si="407"/>
        <v>0</v>
      </c>
      <c r="I189" s="22">
        <f t="shared" si="407"/>
        <v>0</v>
      </c>
      <c r="J189" s="22">
        <f t="shared" si="407"/>
        <v>0</v>
      </c>
      <c r="K189" s="22">
        <f t="shared" si="407"/>
        <v>0</v>
      </c>
      <c r="L189" s="22">
        <f t="shared" si="408"/>
        <v>6</v>
      </c>
      <c r="M189" s="22">
        <f t="shared" si="408"/>
        <v>4</v>
      </c>
      <c r="N189" s="22">
        <f t="shared" si="408"/>
        <v>6</v>
      </c>
      <c r="O189" s="22">
        <f t="shared" si="408"/>
        <v>7</v>
      </c>
      <c r="P189" s="22">
        <f t="shared" si="408"/>
        <v>9</v>
      </c>
      <c r="Q189" s="22">
        <f>T87</f>
        <v>0</v>
      </c>
      <c r="R189" s="22">
        <f t="shared" si="409"/>
        <v>0</v>
      </c>
      <c r="S189" s="22">
        <f t="shared" si="409"/>
        <v>0</v>
      </c>
      <c r="T189" s="22">
        <f t="shared" si="409"/>
        <v>0</v>
      </c>
      <c r="U189" s="22">
        <f t="shared" si="409"/>
        <v>0</v>
      </c>
      <c r="V189" s="167">
        <f t="shared" si="409"/>
        <v>0</v>
      </c>
    </row>
    <row r="190" spans="3:22" x14ac:dyDescent="0.35">
      <c r="C190" s="166">
        <f>C187</f>
        <v>0</v>
      </c>
      <c r="D190" s="22" t="str">
        <f t="shared" si="406"/>
        <v>Energy from waste</v>
      </c>
      <c r="E190" s="22" t="str">
        <f t="shared" si="406"/>
        <v>%</v>
      </c>
      <c r="F190" s="22">
        <f t="shared" si="407"/>
        <v>0.05</v>
      </c>
      <c r="G190" s="22">
        <f t="shared" si="407"/>
        <v>0.05</v>
      </c>
      <c r="H190" s="22">
        <f t="shared" si="407"/>
        <v>0.1</v>
      </c>
      <c r="I190" s="22">
        <f t="shared" si="407"/>
        <v>0.3</v>
      </c>
      <c r="J190" s="22">
        <f t="shared" si="407"/>
        <v>0.4</v>
      </c>
      <c r="K190" s="22">
        <f t="shared" si="407"/>
        <v>0.6</v>
      </c>
      <c r="L190" s="22">
        <f t="shared" si="408"/>
        <v>0</v>
      </c>
      <c r="M190" s="22">
        <f t="shared" si="408"/>
        <v>0</v>
      </c>
      <c r="N190" s="22">
        <f t="shared" si="408"/>
        <v>0</v>
      </c>
      <c r="O190" s="22">
        <f t="shared" si="408"/>
        <v>0</v>
      </c>
      <c r="P190" s="22">
        <f t="shared" si="408"/>
        <v>0</v>
      </c>
      <c r="Q190" s="22">
        <f>T88</f>
        <v>7</v>
      </c>
      <c r="R190" s="22">
        <f t="shared" si="409"/>
        <v>0</v>
      </c>
      <c r="S190" s="22">
        <f t="shared" si="409"/>
        <v>0</v>
      </c>
      <c r="T190" s="22">
        <f t="shared" si="409"/>
        <v>0</v>
      </c>
      <c r="U190" s="22">
        <f t="shared" si="409"/>
        <v>0</v>
      </c>
      <c r="V190" s="167">
        <f t="shared" si="409"/>
        <v>0</v>
      </c>
    </row>
    <row r="191" spans="3:22" x14ac:dyDescent="0.35">
      <c r="C191" s="166">
        <f>C92</f>
        <v>0</v>
      </c>
      <c r="D191" s="22" t="str">
        <f t="shared" ref="D191:E194" si="410">E92</f>
        <v>Boilers</v>
      </c>
      <c r="E191" s="22" t="str">
        <f t="shared" si="410"/>
        <v>KWh</v>
      </c>
      <c r="F191" s="22">
        <f t="shared" ref="F191:K194" si="411">H92</f>
        <v>0</v>
      </c>
      <c r="G191" s="22">
        <f t="shared" si="411"/>
        <v>0</v>
      </c>
      <c r="H191" s="22">
        <f t="shared" si="411"/>
        <v>0</v>
      </c>
      <c r="I191" s="22">
        <f t="shared" si="411"/>
        <v>0</v>
      </c>
      <c r="J191" s="22">
        <f t="shared" si="411"/>
        <v>0</v>
      </c>
      <c r="K191" s="22">
        <f t="shared" si="411"/>
        <v>0</v>
      </c>
      <c r="L191" s="22">
        <f t="shared" ref="L191:P194" si="412">O92</f>
        <v>2</v>
      </c>
      <c r="M191" s="22">
        <f t="shared" si="412"/>
        <v>4</v>
      </c>
      <c r="N191" s="22">
        <f t="shared" si="412"/>
        <v>6</v>
      </c>
      <c r="O191" s="22">
        <f t="shared" si="412"/>
        <v>7</v>
      </c>
      <c r="P191" s="22">
        <f t="shared" si="412"/>
        <v>9</v>
      </c>
      <c r="Q191" s="22">
        <f>T91</f>
        <v>0</v>
      </c>
      <c r="R191" s="22">
        <f t="shared" ref="R191:V194" si="413">W92</f>
        <v>0</v>
      </c>
      <c r="S191" s="22">
        <f t="shared" si="413"/>
        <v>0</v>
      </c>
      <c r="T191" s="22">
        <f t="shared" si="413"/>
        <v>0</v>
      </c>
      <c r="U191" s="22">
        <f t="shared" si="413"/>
        <v>0</v>
      </c>
      <c r="V191" s="167">
        <f t="shared" si="413"/>
        <v>0</v>
      </c>
    </row>
    <row r="192" spans="3:22" x14ac:dyDescent="0.35">
      <c r="C192" s="166">
        <f>C92</f>
        <v>0</v>
      </c>
      <c r="D192" s="22" t="str">
        <f t="shared" si="410"/>
        <v>Compressor</v>
      </c>
      <c r="E192" s="22" t="str">
        <f t="shared" si="410"/>
        <v>%</v>
      </c>
      <c r="F192" s="22">
        <f t="shared" si="411"/>
        <v>0.05</v>
      </c>
      <c r="G192" s="22">
        <f t="shared" si="411"/>
        <v>0.05</v>
      </c>
      <c r="H192" s="22">
        <f t="shared" si="411"/>
        <v>0.1</v>
      </c>
      <c r="I192" s="22">
        <f t="shared" si="411"/>
        <v>0.3</v>
      </c>
      <c r="J192" s="22">
        <f t="shared" si="411"/>
        <v>0.4</v>
      </c>
      <c r="K192" s="22">
        <f t="shared" si="411"/>
        <v>0.6</v>
      </c>
      <c r="L192" s="22">
        <f t="shared" si="412"/>
        <v>0</v>
      </c>
      <c r="M192" s="22">
        <f t="shared" si="412"/>
        <v>0</v>
      </c>
      <c r="N192" s="22">
        <f t="shared" si="412"/>
        <v>0</v>
      </c>
      <c r="O192" s="22">
        <f t="shared" si="412"/>
        <v>0</v>
      </c>
      <c r="P192" s="22">
        <f t="shared" si="412"/>
        <v>0</v>
      </c>
      <c r="Q192" s="22">
        <f>T92</f>
        <v>5</v>
      </c>
      <c r="R192" s="22">
        <f t="shared" si="413"/>
        <v>0</v>
      </c>
      <c r="S192" s="22">
        <f t="shared" si="413"/>
        <v>0</v>
      </c>
      <c r="T192" s="22">
        <f t="shared" si="413"/>
        <v>0</v>
      </c>
      <c r="U192" s="22">
        <f t="shared" si="413"/>
        <v>0</v>
      </c>
      <c r="V192" s="167">
        <f t="shared" si="413"/>
        <v>0</v>
      </c>
    </row>
    <row r="193" spans="3:22" x14ac:dyDescent="0.35">
      <c r="C193" s="166">
        <f>C92</f>
        <v>0</v>
      </c>
      <c r="D193" s="22" t="str">
        <f t="shared" si="410"/>
        <v>Cooling</v>
      </c>
      <c r="E193" s="22" t="str">
        <f t="shared" si="410"/>
        <v>KWh</v>
      </c>
      <c r="F193" s="22">
        <f t="shared" si="411"/>
        <v>0</v>
      </c>
      <c r="G193" s="22">
        <f t="shared" si="411"/>
        <v>0</v>
      </c>
      <c r="H193" s="22">
        <f t="shared" si="411"/>
        <v>0</v>
      </c>
      <c r="I193" s="22">
        <f t="shared" si="411"/>
        <v>0</v>
      </c>
      <c r="J193" s="22">
        <f t="shared" si="411"/>
        <v>0</v>
      </c>
      <c r="K193" s="22">
        <f t="shared" si="411"/>
        <v>0</v>
      </c>
      <c r="L193" s="22">
        <f t="shared" si="412"/>
        <v>6</v>
      </c>
      <c r="M193" s="22">
        <f t="shared" si="412"/>
        <v>4</v>
      </c>
      <c r="N193" s="22">
        <f t="shared" si="412"/>
        <v>6</v>
      </c>
      <c r="O193" s="22">
        <f t="shared" si="412"/>
        <v>7</v>
      </c>
      <c r="P193" s="22">
        <f t="shared" si="412"/>
        <v>9</v>
      </c>
      <c r="Q193" s="22">
        <f>T93</f>
        <v>0</v>
      </c>
      <c r="R193" s="22">
        <f t="shared" si="413"/>
        <v>0</v>
      </c>
      <c r="S193" s="22">
        <f t="shared" si="413"/>
        <v>0</v>
      </c>
      <c r="T193" s="22">
        <f t="shared" si="413"/>
        <v>0</v>
      </c>
      <c r="U193" s="22">
        <f t="shared" si="413"/>
        <v>0</v>
      </c>
      <c r="V193" s="167">
        <f t="shared" si="413"/>
        <v>0</v>
      </c>
    </row>
    <row r="194" spans="3:22" x14ac:dyDescent="0.35">
      <c r="C194" s="166">
        <f>C92</f>
        <v>0</v>
      </c>
      <c r="D194" s="22" t="str">
        <f t="shared" si="410"/>
        <v>Energy from waste</v>
      </c>
      <c r="E194" s="22" t="str">
        <f t="shared" si="410"/>
        <v>%</v>
      </c>
      <c r="F194" s="22">
        <f t="shared" si="411"/>
        <v>0.05</v>
      </c>
      <c r="G194" s="22">
        <f t="shared" si="411"/>
        <v>0.05</v>
      </c>
      <c r="H194" s="22">
        <f t="shared" si="411"/>
        <v>0.1</v>
      </c>
      <c r="I194" s="22">
        <f t="shared" si="411"/>
        <v>0.3</v>
      </c>
      <c r="J194" s="22">
        <f t="shared" si="411"/>
        <v>0.4</v>
      </c>
      <c r="K194" s="22">
        <f t="shared" si="411"/>
        <v>0.6</v>
      </c>
      <c r="L194" s="22">
        <f t="shared" si="412"/>
        <v>0</v>
      </c>
      <c r="M194" s="22">
        <f t="shared" si="412"/>
        <v>0</v>
      </c>
      <c r="N194" s="22">
        <f t="shared" si="412"/>
        <v>0</v>
      </c>
      <c r="O194" s="22">
        <f t="shared" si="412"/>
        <v>0</v>
      </c>
      <c r="P194" s="22">
        <f t="shared" si="412"/>
        <v>0</v>
      </c>
      <c r="Q194" s="22">
        <f>T94</f>
        <v>7</v>
      </c>
      <c r="R194" s="22">
        <f t="shared" si="413"/>
        <v>0</v>
      </c>
      <c r="S194" s="22">
        <f t="shared" si="413"/>
        <v>0</v>
      </c>
      <c r="T194" s="22">
        <f t="shared" si="413"/>
        <v>0</v>
      </c>
      <c r="U194" s="22">
        <f t="shared" si="413"/>
        <v>0</v>
      </c>
      <c r="V194" s="167">
        <f t="shared" si="413"/>
        <v>0</v>
      </c>
    </row>
    <row r="195" spans="3:22" x14ac:dyDescent="0.35">
      <c r="C195" s="166">
        <f>C98</f>
        <v>0</v>
      </c>
      <c r="D195" s="22" t="str">
        <f t="shared" ref="D195:E198" si="414">E98</f>
        <v>Boilers</v>
      </c>
      <c r="E195" s="22" t="str">
        <f t="shared" si="414"/>
        <v>KWh</v>
      </c>
      <c r="F195" s="22">
        <f t="shared" ref="F195:K198" si="415">H98</f>
        <v>0</v>
      </c>
      <c r="G195" s="22">
        <f t="shared" si="415"/>
        <v>0</v>
      </c>
      <c r="H195" s="22">
        <f t="shared" si="415"/>
        <v>0</v>
      </c>
      <c r="I195" s="22">
        <f t="shared" si="415"/>
        <v>0</v>
      </c>
      <c r="J195" s="22">
        <f t="shared" si="415"/>
        <v>0</v>
      </c>
      <c r="K195" s="22">
        <f t="shared" si="415"/>
        <v>0</v>
      </c>
      <c r="L195" s="22">
        <f t="shared" ref="L195:P198" si="416">O98</f>
        <v>2</v>
      </c>
      <c r="M195" s="22">
        <f t="shared" si="416"/>
        <v>4</v>
      </c>
      <c r="N195" s="22">
        <f t="shared" si="416"/>
        <v>6</v>
      </c>
      <c r="O195" s="22">
        <f t="shared" si="416"/>
        <v>7</v>
      </c>
      <c r="P195" s="22">
        <f t="shared" si="416"/>
        <v>9</v>
      </c>
      <c r="Q195" s="22">
        <f>T97</f>
        <v>0</v>
      </c>
      <c r="R195" s="22">
        <f t="shared" ref="R195:V198" si="417">W98</f>
        <v>0</v>
      </c>
      <c r="S195" s="22">
        <f t="shared" si="417"/>
        <v>0</v>
      </c>
      <c r="T195" s="22">
        <f t="shared" si="417"/>
        <v>0</v>
      </c>
      <c r="U195" s="22">
        <f t="shared" si="417"/>
        <v>0</v>
      </c>
      <c r="V195" s="167">
        <f t="shared" si="417"/>
        <v>0</v>
      </c>
    </row>
    <row r="196" spans="3:22" x14ac:dyDescent="0.35">
      <c r="C196" s="166">
        <f>C195</f>
        <v>0</v>
      </c>
      <c r="D196" s="22" t="str">
        <f t="shared" si="414"/>
        <v>Compressor</v>
      </c>
      <c r="E196" s="22" t="str">
        <f t="shared" si="414"/>
        <v>%</v>
      </c>
      <c r="F196" s="22">
        <f t="shared" si="415"/>
        <v>0.05</v>
      </c>
      <c r="G196" s="22">
        <f t="shared" si="415"/>
        <v>0.05</v>
      </c>
      <c r="H196" s="22">
        <f t="shared" si="415"/>
        <v>0.1</v>
      </c>
      <c r="I196" s="22">
        <f t="shared" si="415"/>
        <v>0.3</v>
      </c>
      <c r="J196" s="22">
        <f t="shared" si="415"/>
        <v>0.4</v>
      </c>
      <c r="K196" s="22">
        <f t="shared" si="415"/>
        <v>0.6</v>
      </c>
      <c r="L196" s="22">
        <f t="shared" si="416"/>
        <v>0</v>
      </c>
      <c r="M196" s="22">
        <f t="shared" si="416"/>
        <v>0</v>
      </c>
      <c r="N196" s="22">
        <f t="shared" si="416"/>
        <v>0</v>
      </c>
      <c r="O196" s="22">
        <f t="shared" si="416"/>
        <v>0</v>
      </c>
      <c r="P196" s="22">
        <f t="shared" si="416"/>
        <v>0</v>
      </c>
      <c r="Q196" s="22">
        <f>T98</f>
        <v>5</v>
      </c>
      <c r="R196" s="22">
        <f t="shared" si="417"/>
        <v>0</v>
      </c>
      <c r="S196" s="22">
        <f t="shared" si="417"/>
        <v>0</v>
      </c>
      <c r="T196" s="22">
        <f t="shared" si="417"/>
        <v>0</v>
      </c>
      <c r="U196" s="22">
        <f t="shared" si="417"/>
        <v>0</v>
      </c>
      <c r="V196" s="167">
        <f t="shared" si="417"/>
        <v>0</v>
      </c>
    </row>
    <row r="197" spans="3:22" x14ac:dyDescent="0.35">
      <c r="C197" s="166">
        <f>C195</f>
        <v>0</v>
      </c>
      <c r="D197" s="22" t="str">
        <f t="shared" si="414"/>
        <v>Cooling</v>
      </c>
      <c r="E197" s="22" t="str">
        <f t="shared" si="414"/>
        <v>KWh</v>
      </c>
      <c r="F197" s="22">
        <f t="shared" si="415"/>
        <v>0</v>
      </c>
      <c r="G197" s="22">
        <f t="shared" si="415"/>
        <v>0</v>
      </c>
      <c r="H197" s="22">
        <f t="shared" si="415"/>
        <v>0</v>
      </c>
      <c r="I197" s="22">
        <f t="shared" si="415"/>
        <v>0</v>
      </c>
      <c r="J197" s="22">
        <f t="shared" si="415"/>
        <v>0</v>
      </c>
      <c r="K197" s="22">
        <f t="shared" si="415"/>
        <v>0</v>
      </c>
      <c r="L197" s="22">
        <f t="shared" si="416"/>
        <v>6</v>
      </c>
      <c r="M197" s="22">
        <f t="shared" si="416"/>
        <v>4</v>
      </c>
      <c r="N197" s="22">
        <f t="shared" si="416"/>
        <v>6</v>
      </c>
      <c r="O197" s="22">
        <f t="shared" si="416"/>
        <v>7</v>
      </c>
      <c r="P197" s="22">
        <f t="shared" si="416"/>
        <v>9</v>
      </c>
      <c r="Q197" s="22">
        <f>T99</f>
        <v>0</v>
      </c>
      <c r="R197" s="22">
        <f t="shared" si="417"/>
        <v>0</v>
      </c>
      <c r="S197" s="22">
        <f t="shared" si="417"/>
        <v>0</v>
      </c>
      <c r="T197" s="22">
        <f t="shared" si="417"/>
        <v>0</v>
      </c>
      <c r="U197" s="22">
        <f t="shared" si="417"/>
        <v>0</v>
      </c>
      <c r="V197" s="167">
        <f t="shared" si="417"/>
        <v>0</v>
      </c>
    </row>
    <row r="198" spans="3:22" x14ac:dyDescent="0.35">
      <c r="C198" s="166">
        <f>C195</f>
        <v>0</v>
      </c>
      <c r="D198" s="22" t="str">
        <f t="shared" si="414"/>
        <v>Energy from waste</v>
      </c>
      <c r="E198" s="22" t="str">
        <f t="shared" si="414"/>
        <v>%</v>
      </c>
      <c r="F198" s="22">
        <f t="shared" si="415"/>
        <v>0.05</v>
      </c>
      <c r="G198" s="22">
        <f t="shared" si="415"/>
        <v>0.05</v>
      </c>
      <c r="H198" s="22">
        <f t="shared" si="415"/>
        <v>0.1</v>
      </c>
      <c r="I198" s="22">
        <f t="shared" si="415"/>
        <v>0.3</v>
      </c>
      <c r="J198" s="22">
        <f t="shared" si="415"/>
        <v>0.4</v>
      </c>
      <c r="K198" s="22">
        <f t="shared" si="415"/>
        <v>0.6</v>
      </c>
      <c r="L198" s="22">
        <f t="shared" si="416"/>
        <v>0</v>
      </c>
      <c r="M198" s="22">
        <f t="shared" si="416"/>
        <v>0</v>
      </c>
      <c r="N198" s="22">
        <f t="shared" si="416"/>
        <v>0</v>
      </c>
      <c r="O198" s="22">
        <f t="shared" si="416"/>
        <v>0</v>
      </c>
      <c r="P198" s="22">
        <f t="shared" si="416"/>
        <v>0</v>
      </c>
      <c r="Q198" s="22">
        <f>T100</f>
        <v>7</v>
      </c>
      <c r="R198" s="22">
        <f t="shared" si="417"/>
        <v>0</v>
      </c>
      <c r="S198" s="22">
        <f t="shared" si="417"/>
        <v>0</v>
      </c>
      <c r="T198" s="22">
        <f t="shared" si="417"/>
        <v>0</v>
      </c>
      <c r="U198" s="22">
        <f t="shared" si="417"/>
        <v>0</v>
      </c>
      <c r="V198" s="167">
        <f t="shared" si="417"/>
        <v>0</v>
      </c>
    </row>
    <row r="199" spans="3:22" x14ac:dyDescent="0.35">
      <c r="C199" s="166">
        <f>C104</f>
        <v>0</v>
      </c>
      <c r="D199" s="22" t="str">
        <f t="shared" ref="D199:E202" si="418">E104</f>
        <v>Boilers</v>
      </c>
      <c r="E199" s="22" t="str">
        <f t="shared" si="418"/>
        <v>KWh</v>
      </c>
      <c r="F199" s="22">
        <f t="shared" ref="F199:K202" si="419">H104</f>
        <v>0</v>
      </c>
      <c r="G199" s="22">
        <f t="shared" si="419"/>
        <v>0</v>
      </c>
      <c r="H199" s="22">
        <f t="shared" si="419"/>
        <v>0</v>
      </c>
      <c r="I199" s="22">
        <f t="shared" si="419"/>
        <v>0</v>
      </c>
      <c r="J199" s="22">
        <f t="shared" si="419"/>
        <v>0</v>
      </c>
      <c r="K199" s="22">
        <f t="shared" si="419"/>
        <v>0</v>
      </c>
      <c r="L199" s="22">
        <f t="shared" ref="L199:P202" si="420">O104</f>
        <v>2</v>
      </c>
      <c r="M199" s="22">
        <f t="shared" si="420"/>
        <v>4</v>
      </c>
      <c r="N199" s="22">
        <f t="shared" si="420"/>
        <v>6</v>
      </c>
      <c r="O199" s="22">
        <f t="shared" si="420"/>
        <v>7</v>
      </c>
      <c r="P199" s="22">
        <f t="shared" si="420"/>
        <v>9</v>
      </c>
      <c r="Q199" s="22">
        <f>T103</f>
        <v>0</v>
      </c>
      <c r="R199" s="22">
        <f t="shared" ref="R199:V202" si="421">W104</f>
        <v>0</v>
      </c>
      <c r="S199" s="22">
        <f t="shared" si="421"/>
        <v>0</v>
      </c>
      <c r="T199" s="22">
        <f t="shared" si="421"/>
        <v>0</v>
      </c>
      <c r="U199" s="22">
        <f t="shared" si="421"/>
        <v>0</v>
      </c>
      <c r="V199" s="167">
        <f t="shared" si="421"/>
        <v>0</v>
      </c>
    </row>
    <row r="200" spans="3:22" x14ac:dyDescent="0.35">
      <c r="C200" s="166">
        <f>C104</f>
        <v>0</v>
      </c>
      <c r="D200" s="22" t="str">
        <f t="shared" si="418"/>
        <v>Compressor</v>
      </c>
      <c r="E200" s="22" t="str">
        <f t="shared" si="418"/>
        <v>%</v>
      </c>
      <c r="F200" s="22">
        <f t="shared" si="419"/>
        <v>0.05</v>
      </c>
      <c r="G200" s="22">
        <f t="shared" si="419"/>
        <v>0.05</v>
      </c>
      <c r="H200" s="22">
        <f t="shared" si="419"/>
        <v>0.1</v>
      </c>
      <c r="I200" s="22">
        <f t="shared" si="419"/>
        <v>0.3</v>
      </c>
      <c r="J200" s="22">
        <f t="shared" si="419"/>
        <v>0.4</v>
      </c>
      <c r="K200" s="22">
        <f t="shared" si="419"/>
        <v>0.6</v>
      </c>
      <c r="L200" s="22">
        <f t="shared" si="420"/>
        <v>0</v>
      </c>
      <c r="M200" s="22">
        <f t="shared" si="420"/>
        <v>0</v>
      </c>
      <c r="N200" s="22">
        <f t="shared" si="420"/>
        <v>0</v>
      </c>
      <c r="O200" s="22">
        <f t="shared" si="420"/>
        <v>0</v>
      </c>
      <c r="P200" s="22">
        <f t="shared" si="420"/>
        <v>0</v>
      </c>
      <c r="Q200" s="22">
        <f>T104</f>
        <v>5</v>
      </c>
      <c r="R200" s="22">
        <f t="shared" si="421"/>
        <v>0</v>
      </c>
      <c r="S200" s="22">
        <f t="shared" si="421"/>
        <v>0</v>
      </c>
      <c r="T200" s="22">
        <f t="shared" si="421"/>
        <v>0</v>
      </c>
      <c r="U200" s="22">
        <f t="shared" si="421"/>
        <v>0</v>
      </c>
      <c r="V200" s="167">
        <f t="shared" si="421"/>
        <v>0</v>
      </c>
    </row>
    <row r="201" spans="3:22" x14ac:dyDescent="0.35">
      <c r="C201" s="166">
        <f>C104</f>
        <v>0</v>
      </c>
      <c r="D201" s="22" t="str">
        <f t="shared" si="418"/>
        <v>Cooling</v>
      </c>
      <c r="E201" s="22" t="str">
        <f t="shared" si="418"/>
        <v>KWh</v>
      </c>
      <c r="F201" s="22">
        <f t="shared" si="419"/>
        <v>0</v>
      </c>
      <c r="G201" s="22">
        <f t="shared" si="419"/>
        <v>0</v>
      </c>
      <c r="H201" s="22">
        <f t="shared" si="419"/>
        <v>0</v>
      </c>
      <c r="I201" s="22">
        <f t="shared" si="419"/>
        <v>0</v>
      </c>
      <c r="J201" s="22">
        <f t="shared" si="419"/>
        <v>0</v>
      </c>
      <c r="K201" s="22">
        <f t="shared" si="419"/>
        <v>0</v>
      </c>
      <c r="L201" s="22">
        <f t="shared" si="420"/>
        <v>6</v>
      </c>
      <c r="M201" s="22">
        <f t="shared" si="420"/>
        <v>4</v>
      </c>
      <c r="N201" s="22">
        <f t="shared" si="420"/>
        <v>6</v>
      </c>
      <c r="O201" s="22">
        <f t="shared" si="420"/>
        <v>7</v>
      </c>
      <c r="P201" s="22">
        <f t="shared" si="420"/>
        <v>9</v>
      </c>
      <c r="Q201" s="22">
        <f>T105</f>
        <v>0</v>
      </c>
      <c r="R201" s="22">
        <f t="shared" si="421"/>
        <v>0</v>
      </c>
      <c r="S201" s="22">
        <f t="shared" si="421"/>
        <v>0</v>
      </c>
      <c r="T201" s="22">
        <f t="shared" si="421"/>
        <v>0</v>
      </c>
      <c r="U201" s="22">
        <f t="shared" si="421"/>
        <v>0</v>
      </c>
      <c r="V201" s="167">
        <f t="shared" si="421"/>
        <v>0</v>
      </c>
    </row>
    <row r="202" spans="3:22" x14ac:dyDescent="0.35">
      <c r="C202" s="166">
        <f>C104</f>
        <v>0</v>
      </c>
      <c r="D202" s="22" t="str">
        <f t="shared" si="418"/>
        <v>Energy from waste</v>
      </c>
      <c r="E202" s="22" t="str">
        <f t="shared" si="418"/>
        <v>%</v>
      </c>
      <c r="F202" s="22">
        <f t="shared" si="419"/>
        <v>0.05</v>
      </c>
      <c r="G202" s="22">
        <f t="shared" si="419"/>
        <v>0.05</v>
      </c>
      <c r="H202" s="22">
        <f t="shared" si="419"/>
        <v>0.1</v>
      </c>
      <c r="I202" s="22">
        <f t="shared" si="419"/>
        <v>0.3</v>
      </c>
      <c r="J202" s="22">
        <f t="shared" si="419"/>
        <v>0.4</v>
      </c>
      <c r="K202" s="22">
        <f t="shared" si="419"/>
        <v>0.6</v>
      </c>
      <c r="L202" s="22">
        <f t="shared" si="420"/>
        <v>0</v>
      </c>
      <c r="M202" s="22">
        <f t="shared" si="420"/>
        <v>0</v>
      </c>
      <c r="N202" s="22">
        <f t="shared" si="420"/>
        <v>0</v>
      </c>
      <c r="O202" s="22">
        <f t="shared" si="420"/>
        <v>0</v>
      </c>
      <c r="P202" s="22">
        <f t="shared" si="420"/>
        <v>0</v>
      </c>
      <c r="Q202" s="22">
        <f>T106</f>
        <v>7</v>
      </c>
      <c r="R202" s="22">
        <f t="shared" si="421"/>
        <v>0</v>
      </c>
      <c r="S202" s="22">
        <f t="shared" si="421"/>
        <v>0</v>
      </c>
      <c r="T202" s="22">
        <f t="shared" si="421"/>
        <v>0</v>
      </c>
      <c r="U202" s="22">
        <f t="shared" si="421"/>
        <v>0</v>
      </c>
      <c r="V202" s="167">
        <f t="shared" si="421"/>
        <v>0</v>
      </c>
    </row>
    <row r="203" spans="3:22" x14ac:dyDescent="0.35">
      <c r="C203" s="166">
        <f>C110</f>
        <v>0</v>
      </c>
      <c r="D203" s="22" t="str">
        <f t="shared" ref="D203:E206" si="422">E110</f>
        <v>Boilers</v>
      </c>
      <c r="E203" s="22" t="str">
        <f t="shared" si="422"/>
        <v>KWh</v>
      </c>
      <c r="F203" s="22">
        <f t="shared" ref="F203:K206" si="423">H110</f>
        <v>0</v>
      </c>
      <c r="G203" s="22">
        <f t="shared" si="423"/>
        <v>0</v>
      </c>
      <c r="H203" s="22">
        <f t="shared" si="423"/>
        <v>0</v>
      </c>
      <c r="I203" s="22">
        <f t="shared" si="423"/>
        <v>0</v>
      </c>
      <c r="J203" s="22">
        <f t="shared" si="423"/>
        <v>0</v>
      </c>
      <c r="K203" s="22">
        <f t="shared" si="423"/>
        <v>0</v>
      </c>
      <c r="L203" s="22">
        <f t="shared" ref="L203:P206" si="424">O110</f>
        <v>2</v>
      </c>
      <c r="M203" s="22">
        <f t="shared" si="424"/>
        <v>4</v>
      </c>
      <c r="N203" s="22">
        <f t="shared" si="424"/>
        <v>6</v>
      </c>
      <c r="O203" s="22">
        <f t="shared" si="424"/>
        <v>7</v>
      </c>
      <c r="P203" s="22">
        <f t="shared" si="424"/>
        <v>9</v>
      </c>
      <c r="Q203" s="22">
        <f>T109</f>
        <v>0</v>
      </c>
      <c r="R203" s="22">
        <f t="shared" ref="R203:V206" si="425">W110</f>
        <v>0</v>
      </c>
      <c r="S203" s="22">
        <f t="shared" si="425"/>
        <v>0</v>
      </c>
      <c r="T203" s="22">
        <f t="shared" si="425"/>
        <v>0</v>
      </c>
      <c r="U203" s="22">
        <f t="shared" si="425"/>
        <v>0</v>
      </c>
      <c r="V203" s="167">
        <f t="shared" si="425"/>
        <v>0</v>
      </c>
    </row>
    <row r="204" spans="3:22" x14ac:dyDescent="0.35">
      <c r="C204" s="166">
        <f>C203</f>
        <v>0</v>
      </c>
      <c r="D204" s="22" t="str">
        <f t="shared" si="422"/>
        <v>Compressor</v>
      </c>
      <c r="E204" s="22" t="str">
        <f t="shared" si="422"/>
        <v>%</v>
      </c>
      <c r="F204" s="22">
        <f t="shared" si="423"/>
        <v>0.05</v>
      </c>
      <c r="G204" s="22">
        <f t="shared" si="423"/>
        <v>0.05</v>
      </c>
      <c r="H204" s="22">
        <f t="shared" si="423"/>
        <v>0.1</v>
      </c>
      <c r="I204" s="22">
        <f t="shared" si="423"/>
        <v>0.3</v>
      </c>
      <c r="J204" s="22">
        <f t="shared" si="423"/>
        <v>0.4</v>
      </c>
      <c r="K204" s="22">
        <f t="shared" si="423"/>
        <v>0.6</v>
      </c>
      <c r="L204" s="22">
        <f t="shared" si="424"/>
        <v>0</v>
      </c>
      <c r="M204" s="22">
        <f t="shared" si="424"/>
        <v>0</v>
      </c>
      <c r="N204" s="22">
        <f t="shared" si="424"/>
        <v>0</v>
      </c>
      <c r="O204" s="22">
        <f t="shared" si="424"/>
        <v>0</v>
      </c>
      <c r="P204" s="22">
        <f t="shared" si="424"/>
        <v>0</v>
      </c>
      <c r="Q204" s="22">
        <f>T110</f>
        <v>5</v>
      </c>
      <c r="R204" s="22">
        <f t="shared" si="425"/>
        <v>0</v>
      </c>
      <c r="S204" s="22">
        <f t="shared" si="425"/>
        <v>0</v>
      </c>
      <c r="T204" s="22">
        <f t="shared" si="425"/>
        <v>0</v>
      </c>
      <c r="U204" s="22">
        <f t="shared" si="425"/>
        <v>0</v>
      </c>
      <c r="V204" s="167">
        <f t="shared" si="425"/>
        <v>0</v>
      </c>
    </row>
    <row r="205" spans="3:22" x14ac:dyDescent="0.35">
      <c r="C205" s="166">
        <f>C203</f>
        <v>0</v>
      </c>
      <c r="D205" s="22" t="str">
        <f t="shared" si="422"/>
        <v>Cooling</v>
      </c>
      <c r="E205" s="22" t="str">
        <f t="shared" si="422"/>
        <v>KWh</v>
      </c>
      <c r="F205" s="22">
        <f t="shared" si="423"/>
        <v>0</v>
      </c>
      <c r="G205" s="22">
        <f t="shared" si="423"/>
        <v>0</v>
      </c>
      <c r="H205" s="22">
        <f t="shared" si="423"/>
        <v>0</v>
      </c>
      <c r="I205" s="22">
        <f t="shared" si="423"/>
        <v>0</v>
      </c>
      <c r="J205" s="22">
        <f t="shared" si="423"/>
        <v>0</v>
      </c>
      <c r="K205" s="22">
        <f t="shared" si="423"/>
        <v>0</v>
      </c>
      <c r="L205" s="22">
        <f t="shared" si="424"/>
        <v>6</v>
      </c>
      <c r="M205" s="22">
        <f t="shared" si="424"/>
        <v>4</v>
      </c>
      <c r="N205" s="22">
        <f t="shared" si="424"/>
        <v>6</v>
      </c>
      <c r="O205" s="22">
        <f t="shared" si="424"/>
        <v>7</v>
      </c>
      <c r="P205" s="22">
        <f t="shared" si="424"/>
        <v>9</v>
      </c>
      <c r="Q205" s="22">
        <f>T111</f>
        <v>0</v>
      </c>
      <c r="R205" s="22">
        <f t="shared" si="425"/>
        <v>0</v>
      </c>
      <c r="S205" s="22">
        <f t="shared" si="425"/>
        <v>0</v>
      </c>
      <c r="T205" s="22">
        <f t="shared" si="425"/>
        <v>0</v>
      </c>
      <c r="U205" s="22">
        <f t="shared" si="425"/>
        <v>0</v>
      </c>
      <c r="V205" s="167">
        <f t="shared" si="425"/>
        <v>0</v>
      </c>
    </row>
    <row r="206" spans="3:22" x14ac:dyDescent="0.35">
      <c r="C206" s="166">
        <f>C203</f>
        <v>0</v>
      </c>
      <c r="D206" s="22" t="str">
        <f t="shared" si="422"/>
        <v>Energy from waste</v>
      </c>
      <c r="E206" s="22" t="str">
        <f t="shared" si="422"/>
        <v>%</v>
      </c>
      <c r="F206" s="22">
        <f t="shared" si="423"/>
        <v>0.05</v>
      </c>
      <c r="G206" s="22">
        <f t="shared" si="423"/>
        <v>0.05</v>
      </c>
      <c r="H206" s="22">
        <f t="shared" si="423"/>
        <v>0.1</v>
      </c>
      <c r="I206" s="22">
        <f t="shared" si="423"/>
        <v>0.3</v>
      </c>
      <c r="J206" s="22">
        <f t="shared" si="423"/>
        <v>0.4</v>
      </c>
      <c r="K206" s="22">
        <f t="shared" si="423"/>
        <v>0.6</v>
      </c>
      <c r="L206" s="22">
        <f t="shared" si="424"/>
        <v>0</v>
      </c>
      <c r="M206" s="22">
        <f t="shared" si="424"/>
        <v>0</v>
      </c>
      <c r="N206" s="22">
        <f t="shared" si="424"/>
        <v>0</v>
      </c>
      <c r="O206" s="22">
        <f t="shared" si="424"/>
        <v>0</v>
      </c>
      <c r="P206" s="22">
        <f t="shared" si="424"/>
        <v>0</v>
      </c>
      <c r="Q206" s="22">
        <f>T112</f>
        <v>7</v>
      </c>
      <c r="R206" s="22">
        <f t="shared" si="425"/>
        <v>0</v>
      </c>
      <c r="S206" s="22">
        <f t="shared" si="425"/>
        <v>0</v>
      </c>
      <c r="T206" s="22">
        <f t="shared" si="425"/>
        <v>0</v>
      </c>
      <c r="U206" s="22">
        <f t="shared" si="425"/>
        <v>0</v>
      </c>
      <c r="V206" s="167">
        <f t="shared" si="425"/>
        <v>0</v>
      </c>
    </row>
    <row r="207" spans="3:22" x14ac:dyDescent="0.35">
      <c r="C207" s="166">
        <f>C116</f>
        <v>0</v>
      </c>
      <c r="D207" s="22" t="str">
        <f t="shared" ref="D207:E210" si="426">E116</f>
        <v>Boilers</v>
      </c>
      <c r="E207" s="22" t="str">
        <f t="shared" si="426"/>
        <v>KWh</v>
      </c>
      <c r="F207" s="22">
        <f t="shared" ref="F207:K210" si="427">H116</f>
        <v>0</v>
      </c>
      <c r="G207" s="22">
        <f t="shared" si="427"/>
        <v>0</v>
      </c>
      <c r="H207" s="22">
        <f t="shared" si="427"/>
        <v>0</v>
      </c>
      <c r="I207" s="22">
        <f t="shared" si="427"/>
        <v>0</v>
      </c>
      <c r="J207" s="22">
        <f t="shared" si="427"/>
        <v>0</v>
      </c>
      <c r="K207" s="22">
        <f t="shared" si="427"/>
        <v>0</v>
      </c>
      <c r="L207" s="22">
        <f t="shared" ref="L207:P210" si="428">O116</f>
        <v>2</v>
      </c>
      <c r="M207" s="22">
        <f t="shared" si="428"/>
        <v>4</v>
      </c>
      <c r="N207" s="22">
        <f t="shared" si="428"/>
        <v>6</v>
      </c>
      <c r="O207" s="22">
        <f t="shared" si="428"/>
        <v>7</v>
      </c>
      <c r="P207" s="22">
        <f t="shared" si="428"/>
        <v>9</v>
      </c>
      <c r="Q207" s="22">
        <f>T115</f>
        <v>0</v>
      </c>
      <c r="R207" s="22">
        <f t="shared" ref="R207:V210" si="429">W116</f>
        <v>0</v>
      </c>
      <c r="S207" s="22">
        <f t="shared" si="429"/>
        <v>0</v>
      </c>
      <c r="T207" s="22">
        <f t="shared" si="429"/>
        <v>0</v>
      </c>
      <c r="U207" s="22">
        <f t="shared" si="429"/>
        <v>0</v>
      </c>
      <c r="V207" s="167">
        <f t="shared" si="429"/>
        <v>0</v>
      </c>
    </row>
    <row r="208" spans="3:22" x14ac:dyDescent="0.35">
      <c r="C208" s="166">
        <f>C116</f>
        <v>0</v>
      </c>
      <c r="D208" s="22" t="str">
        <f t="shared" si="426"/>
        <v>Compressor</v>
      </c>
      <c r="E208" s="22" t="str">
        <f t="shared" si="426"/>
        <v>%</v>
      </c>
      <c r="F208" s="22">
        <f t="shared" si="427"/>
        <v>0.05</v>
      </c>
      <c r="G208" s="22">
        <f t="shared" si="427"/>
        <v>0.05</v>
      </c>
      <c r="H208" s="22">
        <f t="shared" si="427"/>
        <v>0.1</v>
      </c>
      <c r="I208" s="22">
        <f t="shared" si="427"/>
        <v>0.3</v>
      </c>
      <c r="J208" s="22">
        <f t="shared" si="427"/>
        <v>0.4</v>
      </c>
      <c r="K208" s="22">
        <f t="shared" si="427"/>
        <v>0.6</v>
      </c>
      <c r="L208" s="22">
        <f t="shared" si="428"/>
        <v>0</v>
      </c>
      <c r="M208" s="22">
        <f t="shared" si="428"/>
        <v>0</v>
      </c>
      <c r="N208" s="22">
        <f t="shared" si="428"/>
        <v>0</v>
      </c>
      <c r="O208" s="22">
        <f t="shared" si="428"/>
        <v>0</v>
      </c>
      <c r="P208" s="22">
        <f t="shared" si="428"/>
        <v>0</v>
      </c>
      <c r="Q208" s="22">
        <f>T116</f>
        <v>5</v>
      </c>
      <c r="R208" s="22">
        <f t="shared" si="429"/>
        <v>0</v>
      </c>
      <c r="S208" s="22">
        <f t="shared" si="429"/>
        <v>0</v>
      </c>
      <c r="T208" s="22">
        <f t="shared" si="429"/>
        <v>0</v>
      </c>
      <c r="U208" s="22">
        <f t="shared" si="429"/>
        <v>0</v>
      </c>
      <c r="V208" s="167">
        <f t="shared" si="429"/>
        <v>0</v>
      </c>
    </row>
    <row r="209" spans="3:22" x14ac:dyDescent="0.35">
      <c r="C209" s="166">
        <f>C116</f>
        <v>0</v>
      </c>
      <c r="D209" s="22" t="str">
        <f t="shared" si="426"/>
        <v>Cooling</v>
      </c>
      <c r="E209" s="22" t="str">
        <f t="shared" si="426"/>
        <v>KWh</v>
      </c>
      <c r="F209" s="22">
        <f t="shared" si="427"/>
        <v>0</v>
      </c>
      <c r="G209" s="22">
        <f t="shared" si="427"/>
        <v>0</v>
      </c>
      <c r="H209" s="22">
        <f t="shared" si="427"/>
        <v>0</v>
      </c>
      <c r="I209" s="22">
        <f t="shared" si="427"/>
        <v>0</v>
      </c>
      <c r="J209" s="22">
        <f t="shared" si="427"/>
        <v>0</v>
      </c>
      <c r="K209" s="22">
        <f t="shared" si="427"/>
        <v>0</v>
      </c>
      <c r="L209" s="22">
        <f t="shared" si="428"/>
        <v>6</v>
      </c>
      <c r="M209" s="22">
        <f t="shared" si="428"/>
        <v>4</v>
      </c>
      <c r="N209" s="22">
        <f t="shared" si="428"/>
        <v>6</v>
      </c>
      <c r="O209" s="22">
        <f t="shared" si="428"/>
        <v>7</v>
      </c>
      <c r="P209" s="22">
        <f t="shared" si="428"/>
        <v>9</v>
      </c>
      <c r="Q209" s="22">
        <f>T117</f>
        <v>0</v>
      </c>
      <c r="R209" s="22">
        <f t="shared" si="429"/>
        <v>0</v>
      </c>
      <c r="S209" s="22">
        <f t="shared" si="429"/>
        <v>0</v>
      </c>
      <c r="T209" s="22">
        <f t="shared" si="429"/>
        <v>0</v>
      </c>
      <c r="U209" s="22">
        <f t="shared" si="429"/>
        <v>0</v>
      </c>
      <c r="V209" s="167">
        <f t="shared" si="429"/>
        <v>0</v>
      </c>
    </row>
    <row r="210" spans="3:22" x14ac:dyDescent="0.35">
      <c r="C210" s="166">
        <f>C116</f>
        <v>0</v>
      </c>
      <c r="D210" s="22" t="str">
        <f t="shared" si="426"/>
        <v>Energy from waste</v>
      </c>
      <c r="E210" s="22" t="str">
        <f t="shared" si="426"/>
        <v>%</v>
      </c>
      <c r="F210" s="22">
        <f t="shared" si="427"/>
        <v>0.05</v>
      </c>
      <c r="G210" s="22">
        <f t="shared" si="427"/>
        <v>0.05</v>
      </c>
      <c r="H210" s="22">
        <f t="shared" si="427"/>
        <v>0.1</v>
      </c>
      <c r="I210" s="22">
        <f t="shared" si="427"/>
        <v>0.3</v>
      </c>
      <c r="J210" s="22">
        <f t="shared" si="427"/>
        <v>0.4</v>
      </c>
      <c r="K210" s="22">
        <f t="shared" si="427"/>
        <v>0.6</v>
      </c>
      <c r="L210" s="22">
        <f t="shared" si="428"/>
        <v>0</v>
      </c>
      <c r="M210" s="22">
        <f t="shared" si="428"/>
        <v>0</v>
      </c>
      <c r="N210" s="22">
        <f t="shared" si="428"/>
        <v>0</v>
      </c>
      <c r="O210" s="22">
        <f t="shared" si="428"/>
        <v>0</v>
      </c>
      <c r="P210" s="22">
        <f t="shared" si="428"/>
        <v>0</v>
      </c>
      <c r="Q210" s="22">
        <f>T118</f>
        <v>7</v>
      </c>
      <c r="R210" s="22">
        <f t="shared" si="429"/>
        <v>0</v>
      </c>
      <c r="S210" s="22">
        <f t="shared" si="429"/>
        <v>0</v>
      </c>
      <c r="T210" s="22">
        <f t="shared" si="429"/>
        <v>0</v>
      </c>
      <c r="U210" s="22">
        <f t="shared" si="429"/>
        <v>0</v>
      </c>
      <c r="V210" s="167">
        <f t="shared" si="429"/>
        <v>0</v>
      </c>
    </row>
    <row r="211" spans="3:22" x14ac:dyDescent="0.35">
      <c r="C211" s="166">
        <f>C122</f>
        <v>0</v>
      </c>
      <c r="D211" s="22" t="str">
        <f t="shared" ref="D211:E214" si="430">E122</f>
        <v>Boilers</v>
      </c>
      <c r="E211" s="22" t="str">
        <f t="shared" si="430"/>
        <v>KWh</v>
      </c>
      <c r="F211" s="22">
        <f t="shared" ref="F211:K214" si="431">H122</f>
        <v>0</v>
      </c>
      <c r="G211" s="22">
        <f t="shared" si="431"/>
        <v>0</v>
      </c>
      <c r="H211" s="22">
        <f t="shared" si="431"/>
        <v>0</v>
      </c>
      <c r="I211" s="22">
        <f t="shared" si="431"/>
        <v>0</v>
      </c>
      <c r="J211" s="22">
        <f t="shared" si="431"/>
        <v>0</v>
      </c>
      <c r="K211" s="22">
        <f t="shared" si="431"/>
        <v>0</v>
      </c>
      <c r="L211" s="22">
        <f t="shared" ref="L211:P214" si="432">O122</f>
        <v>2</v>
      </c>
      <c r="M211" s="22">
        <f t="shared" si="432"/>
        <v>4</v>
      </c>
      <c r="N211" s="22">
        <f t="shared" si="432"/>
        <v>6</v>
      </c>
      <c r="O211" s="22">
        <f t="shared" si="432"/>
        <v>7</v>
      </c>
      <c r="P211" s="22">
        <f t="shared" si="432"/>
        <v>9</v>
      </c>
      <c r="Q211" s="22">
        <f>T121</f>
        <v>0</v>
      </c>
      <c r="R211" s="22">
        <f t="shared" ref="R211:V214" si="433">W122</f>
        <v>0</v>
      </c>
      <c r="S211" s="22">
        <f t="shared" si="433"/>
        <v>0</v>
      </c>
      <c r="T211" s="22">
        <f t="shared" si="433"/>
        <v>0</v>
      </c>
      <c r="U211" s="22">
        <f t="shared" si="433"/>
        <v>0</v>
      </c>
      <c r="V211" s="167">
        <f t="shared" si="433"/>
        <v>0</v>
      </c>
    </row>
    <row r="212" spans="3:22" x14ac:dyDescent="0.35">
      <c r="C212" s="166">
        <f>C122</f>
        <v>0</v>
      </c>
      <c r="D212" s="22" t="str">
        <f t="shared" si="430"/>
        <v>Compressor</v>
      </c>
      <c r="E212" s="22" t="str">
        <f t="shared" si="430"/>
        <v>%</v>
      </c>
      <c r="F212" s="22">
        <f t="shared" si="431"/>
        <v>0.05</v>
      </c>
      <c r="G212" s="22">
        <f t="shared" si="431"/>
        <v>0.05</v>
      </c>
      <c r="H212" s="22">
        <f t="shared" si="431"/>
        <v>0.1</v>
      </c>
      <c r="I212" s="22">
        <f t="shared" si="431"/>
        <v>0.3</v>
      </c>
      <c r="J212" s="22">
        <f t="shared" si="431"/>
        <v>0.4</v>
      </c>
      <c r="K212" s="22">
        <f t="shared" si="431"/>
        <v>0.6</v>
      </c>
      <c r="L212" s="22">
        <f t="shared" si="432"/>
        <v>0</v>
      </c>
      <c r="M212" s="22">
        <f t="shared" si="432"/>
        <v>0</v>
      </c>
      <c r="N212" s="22">
        <f t="shared" si="432"/>
        <v>0</v>
      </c>
      <c r="O212" s="22">
        <f t="shared" si="432"/>
        <v>0</v>
      </c>
      <c r="P212" s="22">
        <f t="shared" si="432"/>
        <v>0</v>
      </c>
      <c r="Q212" s="22">
        <f>T122</f>
        <v>5</v>
      </c>
      <c r="R212" s="22">
        <f t="shared" si="433"/>
        <v>0</v>
      </c>
      <c r="S212" s="22">
        <f t="shared" si="433"/>
        <v>0</v>
      </c>
      <c r="T212" s="22">
        <f t="shared" si="433"/>
        <v>0</v>
      </c>
      <c r="U212" s="22">
        <f t="shared" si="433"/>
        <v>0</v>
      </c>
      <c r="V212" s="167">
        <f t="shared" si="433"/>
        <v>0</v>
      </c>
    </row>
    <row r="213" spans="3:22" x14ac:dyDescent="0.35">
      <c r="C213" s="166">
        <f>C122</f>
        <v>0</v>
      </c>
      <c r="D213" s="22" t="str">
        <f t="shared" si="430"/>
        <v>Cooling</v>
      </c>
      <c r="E213" s="22" t="str">
        <f t="shared" si="430"/>
        <v>KWh</v>
      </c>
      <c r="F213" s="22">
        <f t="shared" si="431"/>
        <v>0</v>
      </c>
      <c r="G213" s="22">
        <f t="shared" si="431"/>
        <v>0</v>
      </c>
      <c r="H213" s="22">
        <f t="shared" si="431"/>
        <v>0</v>
      </c>
      <c r="I213" s="22">
        <f t="shared" si="431"/>
        <v>0</v>
      </c>
      <c r="J213" s="22">
        <f t="shared" si="431"/>
        <v>0</v>
      </c>
      <c r="K213" s="22">
        <f t="shared" si="431"/>
        <v>0</v>
      </c>
      <c r="L213" s="22">
        <f t="shared" si="432"/>
        <v>6</v>
      </c>
      <c r="M213" s="22">
        <f t="shared" si="432"/>
        <v>4</v>
      </c>
      <c r="N213" s="22">
        <f t="shared" si="432"/>
        <v>6</v>
      </c>
      <c r="O213" s="22">
        <f t="shared" si="432"/>
        <v>7</v>
      </c>
      <c r="P213" s="22">
        <f t="shared" si="432"/>
        <v>9</v>
      </c>
      <c r="Q213" s="22">
        <f>T123</f>
        <v>0</v>
      </c>
      <c r="R213" s="22">
        <f t="shared" si="433"/>
        <v>0</v>
      </c>
      <c r="S213" s="22">
        <f t="shared" si="433"/>
        <v>0</v>
      </c>
      <c r="T213" s="22">
        <f t="shared" si="433"/>
        <v>0</v>
      </c>
      <c r="U213" s="22">
        <f t="shared" si="433"/>
        <v>0</v>
      </c>
      <c r="V213" s="167">
        <f t="shared" si="433"/>
        <v>0</v>
      </c>
    </row>
    <row r="214" spans="3:22" x14ac:dyDescent="0.35">
      <c r="C214" s="8">
        <f>C122</f>
        <v>0</v>
      </c>
      <c r="D214" s="169" t="str">
        <f t="shared" si="430"/>
        <v>Energy from waste</v>
      </c>
      <c r="E214" s="169" t="str">
        <f t="shared" si="430"/>
        <v>%</v>
      </c>
      <c r="F214" s="169">
        <f t="shared" si="431"/>
        <v>0.05</v>
      </c>
      <c r="G214" s="169">
        <f t="shared" si="431"/>
        <v>0.05</v>
      </c>
      <c r="H214" s="169">
        <f t="shared" si="431"/>
        <v>0.1</v>
      </c>
      <c r="I214" s="169">
        <f t="shared" si="431"/>
        <v>0.3</v>
      </c>
      <c r="J214" s="169">
        <f t="shared" si="431"/>
        <v>0.3</v>
      </c>
      <c r="K214" s="169">
        <f t="shared" si="431"/>
        <v>0.6</v>
      </c>
      <c r="L214" s="169">
        <f t="shared" si="432"/>
        <v>0</v>
      </c>
      <c r="M214" s="169">
        <f t="shared" si="432"/>
        <v>0</v>
      </c>
      <c r="N214" s="169">
        <f t="shared" si="432"/>
        <v>0</v>
      </c>
      <c r="O214" s="169">
        <f t="shared" si="432"/>
        <v>0</v>
      </c>
      <c r="P214" s="169">
        <f t="shared" si="432"/>
        <v>0</v>
      </c>
      <c r="Q214" s="169">
        <f>T124</f>
        <v>7</v>
      </c>
      <c r="R214" s="169">
        <f t="shared" si="433"/>
        <v>0</v>
      </c>
      <c r="S214" s="169">
        <f t="shared" si="433"/>
        <v>0</v>
      </c>
      <c r="T214" s="169">
        <f t="shared" si="433"/>
        <v>0</v>
      </c>
      <c r="U214" s="169">
        <f t="shared" si="433"/>
        <v>0</v>
      </c>
      <c r="V214" s="19">
        <f t="shared" si="433"/>
        <v>0</v>
      </c>
    </row>
    <row r="215" spans="3:22" x14ac:dyDescent="0.35">
      <c r="C215" t="s">
        <v>356</v>
      </c>
    </row>
  </sheetData>
  <mergeCells count="3">
    <mergeCell ref="W6:AA6"/>
    <mergeCell ref="I6:M6"/>
    <mergeCell ref="O6:S6"/>
  </mergeCells>
  <conditionalFormatting sqref="T8:T11">
    <cfRule type="expression" dxfId="21" priority="39">
      <formula>#REF!="Standard"</formula>
    </cfRule>
  </conditionalFormatting>
  <conditionalFormatting sqref="T14:T17">
    <cfRule type="expression" dxfId="20" priority="19">
      <formula>#REF!="Standard"</formula>
    </cfRule>
  </conditionalFormatting>
  <conditionalFormatting sqref="T20:T23">
    <cfRule type="expression" dxfId="19" priority="18">
      <formula>#REF!="Standard"</formula>
    </cfRule>
  </conditionalFormatting>
  <conditionalFormatting sqref="T26:T29">
    <cfRule type="expression" dxfId="18" priority="17">
      <formula>#REF!="Standard"</formula>
    </cfRule>
  </conditionalFormatting>
  <conditionalFormatting sqref="T32:T35">
    <cfRule type="expression" dxfId="17" priority="16">
      <formula>#REF!="Standard"</formula>
    </cfRule>
  </conditionalFormatting>
  <conditionalFormatting sqref="T38:T41">
    <cfRule type="expression" dxfId="16" priority="15">
      <formula>#REF!="Standard"</formula>
    </cfRule>
  </conditionalFormatting>
  <conditionalFormatting sqref="T44:T47">
    <cfRule type="expression" dxfId="15" priority="14">
      <formula>#REF!="Standard"</formula>
    </cfRule>
  </conditionalFormatting>
  <conditionalFormatting sqref="T50:T53">
    <cfRule type="expression" dxfId="14" priority="13">
      <formula>#REF!="Standard"</formula>
    </cfRule>
  </conditionalFormatting>
  <conditionalFormatting sqref="T56:T59">
    <cfRule type="expression" dxfId="13" priority="12">
      <formula>#REF!="Standard"</formula>
    </cfRule>
  </conditionalFormatting>
  <conditionalFormatting sqref="T62:T65">
    <cfRule type="expression" dxfId="12" priority="11">
      <formula>#REF!="Standard"</formula>
    </cfRule>
  </conditionalFormatting>
  <conditionalFormatting sqref="T68:T71">
    <cfRule type="expression" dxfId="11" priority="10">
      <formula>#REF!="Standard"</formula>
    </cfRule>
  </conditionalFormatting>
  <conditionalFormatting sqref="T74:T77">
    <cfRule type="expression" dxfId="10" priority="9">
      <formula>#REF!="Standard"</formula>
    </cfRule>
  </conditionalFormatting>
  <conditionalFormatting sqref="T80:T83">
    <cfRule type="expression" dxfId="9" priority="8">
      <formula>#REF!="Standard"</formula>
    </cfRule>
  </conditionalFormatting>
  <conditionalFormatting sqref="T86:T89">
    <cfRule type="expression" dxfId="8" priority="7">
      <formula>#REF!="Standard"</formula>
    </cfRule>
  </conditionalFormatting>
  <conditionalFormatting sqref="T92:T95">
    <cfRule type="expression" dxfId="7" priority="6">
      <formula>#REF!="Standard"</formula>
    </cfRule>
  </conditionalFormatting>
  <conditionalFormatting sqref="T98:T101">
    <cfRule type="expression" dxfId="6" priority="5">
      <formula>#REF!="Standard"</formula>
    </cfRule>
  </conditionalFormatting>
  <conditionalFormatting sqref="T104:T107">
    <cfRule type="expression" dxfId="5" priority="4">
      <formula>#REF!="Standard"</formula>
    </cfRule>
  </conditionalFormatting>
  <conditionalFormatting sqref="T110:T113">
    <cfRule type="expression" dxfId="4" priority="3">
      <formula>#REF!="Standard"</formula>
    </cfRule>
  </conditionalFormatting>
  <conditionalFormatting sqref="T116:T119">
    <cfRule type="expression" dxfId="3" priority="2">
      <formula>#REF!="Standard"</formula>
    </cfRule>
  </conditionalFormatting>
  <conditionalFormatting sqref="T122:T125">
    <cfRule type="expression" dxfId="2" priority="1">
      <formula>#REF!="Standard"</formula>
    </cfRule>
  </conditionalFormatting>
  <pageMargins left="0.70000000000000007" right="0.70000000000000007" top="0.75" bottom="0.75" header="0.30000000000000004" footer="0.30000000000000004"/>
  <pageSetup paperSize="9" fitToWidth="0" fitToHeight="0" orientation="portrait" r:id="rId1"/>
  <headerFooter>
    <oddFooter>&amp;L_x000D_&amp;1#&amp;"Calibri"&amp;10&amp;K000000 
--------------------------------------------------------
This document is marked as confidential</oddFooter>
  </headerFooter>
  <legacy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E1677E64-F253-4546-8356-0F38458154CB}">
          <x14:formula1>
            <xm:f>C_Lists!$N$5:$N$26</xm:f>
          </x14:formula1>
          <xm:sqref>E116:E119 E8:E11 E26:E29 E14:E17 E38:E41 E20:E23 E104:E107 E56:E59 E32:E35 E44:E47 E74:E77 E50:E53 E62:E65 E92:E95 E68:E71 E80:E83 E110:E113 E86:E89 E98:E101 E122:E125</xm:sqref>
        </x14:dataValidation>
        <x14:dataValidation type="list" allowBlank="1" showInputMessage="1" showErrorMessage="1" xr:uid="{8C35BFE6-5FF1-469A-A76B-7400D4EB10B8}">
          <x14:formula1>
            <xm:f>C_Lists!$AB$5:$AB$6</xm:f>
          </x14:formula1>
          <xm:sqref>F104:G107 N8:N11 F14:G17 F20:G23 F26:G29 F32:G35 F44:G47 F50:G53 F62:G65 F68:G71 F80:G83 F86:G89 F98:G101 F8:G11 N14:N17 N20:N23 N26:N29 N32:N35 N38:N41 F38:G41 N44:N47 N50:N53 N56:N59 F56:G59 N62:N65 N68:N71 N74:N77 F74:G77 N80:N83 N86:N89 N92:N95 F92:G95 N98:N101 N104:N107 N110:N113 F110:G113 N116:N119 F116:G119 N122:N125 F122:G125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D9B4B-564B-4D22-B50E-9F8F0CE01613}">
  <sheetPr>
    <tabColor rgb="FFFFFF00"/>
  </sheetPr>
  <dimension ref="B2:R126"/>
  <sheetViews>
    <sheetView showGridLines="0" zoomScale="90" zoomScaleNormal="90" workbookViewId="0">
      <selection activeCell="C77" sqref="C77"/>
    </sheetView>
  </sheetViews>
  <sheetFormatPr defaultRowHeight="14.5" x14ac:dyDescent="0.35"/>
  <cols>
    <col min="2" max="2" width="44.7265625" customWidth="1"/>
    <col min="3" max="3" width="14.26953125" customWidth="1"/>
    <col min="4" max="8" width="9" customWidth="1"/>
    <col min="9" max="10" width="14.54296875" customWidth="1"/>
    <col min="11" max="11" width="31.453125" bestFit="1" customWidth="1"/>
  </cols>
  <sheetData>
    <row r="2" spans="2:8" ht="18.5" x14ac:dyDescent="0.45">
      <c r="B2" s="82" t="s">
        <v>357</v>
      </c>
      <c r="C2" s="1"/>
      <c r="D2" s="1"/>
      <c r="E2" s="1"/>
      <c r="F2" s="1"/>
    </row>
    <row r="4" spans="2:8" x14ac:dyDescent="0.35">
      <c r="B4" s="124" t="s">
        <v>282</v>
      </c>
    </row>
    <row r="5" spans="2:8" x14ac:dyDescent="0.35">
      <c r="B5" s="1"/>
      <c r="C5" s="1"/>
      <c r="D5" s="1"/>
      <c r="E5" s="1"/>
      <c r="F5" s="1"/>
    </row>
    <row r="6" spans="2:8" x14ac:dyDescent="0.35">
      <c r="B6" s="1"/>
      <c r="C6" s="1"/>
      <c r="D6" s="1"/>
      <c r="E6" s="1"/>
      <c r="F6" s="1"/>
    </row>
    <row r="7" spans="2:8" ht="31.15" customHeight="1" x14ac:dyDescent="0.35">
      <c r="B7" s="53"/>
      <c r="D7" s="289" t="s">
        <v>358</v>
      </c>
      <c r="E7" s="290"/>
      <c r="F7" s="290"/>
      <c r="G7" s="290"/>
      <c r="H7" s="291"/>
    </row>
    <row r="8" spans="2:8" x14ac:dyDescent="0.35">
      <c r="B8" s="44" t="s">
        <v>359</v>
      </c>
      <c r="C8" s="31" t="s">
        <v>360</v>
      </c>
      <c r="D8" s="18">
        <f>I_Baseline!C4+1</f>
        <v>2024</v>
      </c>
      <c r="E8" s="20">
        <f>D8+1</f>
        <v>2025</v>
      </c>
      <c r="F8" s="20">
        <f t="shared" ref="F8:H8" si="0">E8+1</f>
        <v>2026</v>
      </c>
      <c r="G8" s="20">
        <f t="shared" si="0"/>
        <v>2027</v>
      </c>
      <c r="H8" s="20">
        <f t="shared" si="0"/>
        <v>2028</v>
      </c>
    </row>
    <row r="9" spans="2:8" x14ac:dyDescent="0.35">
      <c r="B9" s="235" t="s">
        <v>361</v>
      </c>
      <c r="C9" s="33" t="s">
        <v>24</v>
      </c>
      <c r="D9" s="60">
        <v>100</v>
      </c>
      <c r="E9" s="61">
        <v>1000</v>
      </c>
      <c r="F9" s="60">
        <v>1000</v>
      </c>
      <c r="G9" s="60">
        <v>1500</v>
      </c>
      <c r="H9" s="60">
        <v>1500</v>
      </c>
    </row>
    <row r="10" spans="2:8" x14ac:dyDescent="0.35">
      <c r="B10" s="235" t="s">
        <v>362</v>
      </c>
      <c r="C10" s="28" t="s">
        <v>25</v>
      </c>
      <c r="D10" s="60">
        <v>100</v>
      </c>
      <c r="E10" s="61">
        <v>1000</v>
      </c>
      <c r="F10" s="60">
        <v>500</v>
      </c>
      <c r="G10" s="60">
        <v>1500</v>
      </c>
      <c r="H10" s="60">
        <v>1500</v>
      </c>
    </row>
    <row r="11" spans="2:8" x14ac:dyDescent="0.35">
      <c r="B11" s="235" t="s">
        <v>363</v>
      </c>
      <c r="C11" s="28" t="s">
        <v>26</v>
      </c>
      <c r="D11" s="60">
        <v>200</v>
      </c>
      <c r="E11" s="61">
        <v>300</v>
      </c>
      <c r="F11" s="60">
        <v>400</v>
      </c>
      <c r="G11" s="60">
        <v>500</v>
      </c>
      <c r="H11" s="60">
        <v>700</v>
      </c>
    </row>
    <row r="12" spans="2:8" x14ac:dyDescent="0.35">
      <c r="B12" s="235"/>
      <c r="C12" s="28"/>
      <c r="D12" s="37"/>
      <c r="E12" s="62"/>
      <c r="F12" s="37"/>
      <c r="G12" s="37"/>
      <c r="H12" s="37"/>
    </row>
    <row r="13" spans="2:8" x14ac:dyDescent="0.35">
      <c r="B13" s="235"/>
      <c r="C13" s="28"/>
      <c r="D13" s="37"/>
      <c r="E13" s="62"/>
      <c r="F13" s="37"/>
      <c r="G13" s="37"/>
      <c r="H13" s="37"/>
    </row>
    <row r="14" spans="2:8" x14ac:dyDescent="0.35">
      <c r="B14" s="235"/>
      <c r="C14" s="28"/>
      <c r="D14" s="37"/>
      <c r="E14" s="62"/>
      <c r="F14" s="37"/>
      <c r="G14" s="37"/>
      <c r="H14" s="37"/>
    </row>
    <row r="15" spans="2:8" x14ac:dyDescent="0.35">
      <c r="B15" s="235"/>
      <c r="C15" s="28"/>
      <c r="D15" s="37"/>
      <c r="E15" s="62"/>
      <c r="F15" s="37"/>
      <c r="G15" s="37"/>
      <c r="H15" s="37"/>
    </row>
    <row r="16" spans="2:8" x14ac:dyDescent="0.35">
      <c r="B16" s="235"/>
      <c r="C16" s="28"/>
      <c r="D16" s="37"/>
      <c r="E16" s="62"/>
      <c r="F16" s="37"/>
      <c r="G16" s="37"/>
      <c r="H16" s="37"/>
    </row>
    <row r="17" spans="2:18" x14ac:dyDescent="0.35">
      <c r="B17" s="235"/>
      <c r="C17" s="28"/>
      <c r="D17" s="37"/>
      <c r="E17" s="62"/>
      <c r="F17" s="37"/>
      <c r="G17" s="37"/>
      <c r="H17" s="37"/>
    </row>
    <row r="18" spans="2:18" x14ac:dyDescent="0.35">
      <c r="B18" s="235"/>
      <c r="C18" s="28"/>
      <c r="D18" s="37"/>
      <c r="E18" s="62"/>
      <c r="F18" s="37"/>
      <c r="G18" s="37"/>
      <c r="H18" s="37"/>
    </row>
    <row r="19" spans="2:18" x14ac:dyDescent="0.35">
      <c r="B19" s="139" t="s">
        <v>295</v>
      </c>
      <c r="C19" s="32"/>
      <c r="D19" s="63">
        <f>SUM(D9:D18)</f>
        <v>400</v>
      </c>
      <c r="E19" s="63">
        <f>SUM(E9:E18)</f>
        <v>2300</v>
      </c>
      <c r="F19" s="63">
        <f>SUM(F9:F18)</f>
        <v>1900</v>
      </c>
      <c r="G19" s="63">
        <f t="shared" ref="G19:H19" si="1">SUM(G9:G18)</f>
        <v>3500</v>
      </c>
      <c r="H19" s="63">
        <f t="shared" si="1"/>
        <v>3700</v>
      </c>
    </row>
    <row r="21" spans="2:18" x14ac:dyDescent="0.35">
      <c r="B21" s="23"/>
      <c r="C21" s="23"/>
      <c r="D21" s="23"/>
      <c r="E21" s="23"/>
    </row>
    <row r="22" spans="2:18" x14ac:dyDescent="0.35">
      <c r="B22" s="23"/>
      <c r="C22" s="23"/>
      <c r="D22" s="23"/>
      <c r="E22" s="23"/>
      <c r="F22" s="1" t="s">
        <v>364</v>
      </c>
    </row>
    <row r="23" spans="2:18" x14ac:dyDescent="0.35">
      <c r="B23" s="34" t="s">
        <v>365</v>
      </c>
      <c r="C23" s="34"/>
      <c r="D23" s="34"/>
      <c r="E23" s="34"/>
      <c r="M23" s="6" t="s">
        <v>366</v>
      </c>
      <c r="N23" s="7"/>
      <c r="O23" s="7"/>
      <c r="P23" s="7"/>
      <c r="Q23" s="7"/>
      <c r="R23" s="8"/>
    </row>
    <row r="24" spans="2:18" ht="33.4" customHeight="1" x14ac:dyDescent="0.35">
      <c r="C24" s="23"/>
      <c r="D24" s="23"/>
      <c r="E24" s="23"/>
      <c r="F24" s="289" t="s">
        <v>367</v>
      </c>
      <c r="G24" s="290"/>
      <c r="H24" s="290"/>
      <c r="I24" s="290"/>
      <c r="J24" s="291"/>
      <c r="M24" s="9" t="str">
        <f>C_Lists!AF5</f>
        <v>Admin Buildings /Offices</v>
      </c>
      <c r="R24" s="10"/>
    </row>
    <row r="25" spans="2:18" ht="43.5" x14ac:dyDescent="0.35">
      <c r="B25" s="31" t="s">
        <v>74</v>
      </c>
      <c r="C25" s="31" t="s">
        <v>368</v>
      </c>
      <c r="D25" s="31" t="s">
        <v>360</v>
      </c>
      <c r="E25" s="18" t="s">
        <v>369</v>
      </c>
      <c r="F25" s="18">
        <f>I_Baseline!C4+1</f>
        <v>2024</v>
      </c>
      <c r="G25" s="20">
        <f>F25+1</f>
        <v>2025</v>
      </c>
      <c r="H25" s="20">
        <f t="shared" ref="H25:J25" si="2">G25+1</f>
        <v>2026</v>
      </c>
      <c r="I25" s="20">
        <f t="shared" si="2"/>
        <v>2027</v>
      </c>
      <c r="J25" s="20">
        <f t="shared" si="2"/>
        <v>2028</v>
      </c>
      <c r="M25" s="9"/>
      <c r="N25" s="18">
        <v>2023</v>
      </c>
      <c r="O25" s="20">
        <v>2024</v>
      </c>
      <c r="P25" s="18">
        <v>2025</v>
      </c>
      <c r="Q25" s="20">
        <v>2026</v>
      </c>
      <c r="R25" s="18">
        <v>2027</v>
      </c>
    </row>
    <row r="26" spans="2:18" x14ac:dyDescent="0.35">
      <c r="B26" s="229" t="s">
        <v>45</v>
      </c>
      <c r="C26" s="235" t="s">
        <v>370</v>
      </c>
      <c r="D26" s="28" t="s">
        <v>371</v>
      </c>
      <c r="E26" s="235" t="s">
        <v>336</v>
      </c>
      <c r="F26" s="46">
        <v>0.02</v>
      </c>
      <c r="G26" s="46">
        <v>0.02</v>
      </c>
      <c r="H26" s="46">
        <v>0.02</v>
      </c>
      <c r="I26" s="46">
        <v>0.02</v>
      </c>
      <c r="J26" s="46">
        <v>0.02</v>
      </c>
      <c r="M26" s="9" t="s">
        <v>336</v>
      </c>
      <c r="N26" s="54">
        <f>SUMIFS(F$26:F$46,$B$26:$B$46,$M24,$E$26:$E$46,"%")</f>
        <v>0.02</v>
      </c>
      <c r="O26" s="54">
        <f t="shared" ref="O26:R26" si="3">SUMIFS(G$26:G$46,$B$26:$B$46,$M24,$E$26:$E$46,"%")</f>
        <v>0.02</v>
      </c>
      <c r="P26" s="54">
        <f t="shared" si="3"/>
        <v>0.02</v>
      </c>
      <c r="Q26" s="54">
        <f t="shared" si="3"/>
        <v>0.02</v>
      </c>
      <c r="R26" s="193">
        <f t="shared" si="3"/>
        <v>0.02</v>
      </c>
    </row>
    <row r="27" spans="2:18" x14ac:dyDescent="0.35">
      <c r="B27" s="229" t="s">
        <v>46</v>
      </c>
      <c r="C27" s="235" t="s">
        <v>372</v>
      </c>
      <c r="D27" s="28" t="s">
        <v>373</v>
      </c>
      <c r="E27" s="235" t="s">
        <v>337</v>
      </c>
      <c r="F27" s="47">
        <v>500</v>
      </c>
      <c r="G27" s="47">
        <v>500</v>
      </c>
      <c r="H27" s="47">
        <v>500</v>
      </c>
      <c r="I27" s="47">
        <v>500</v>
      </c>
      <c r="J27" s="47">
        <v>500</v>
      </c>
      <c r="M27" s="9" t="s">
        <v>337</v>
      </c>
      <c r="N27">
        <f>SUMIFS(F$26:F$46,$B$26:$B$46,$M24,$E$26:$E$46,"KWh")</f>
        <v>0</v>
      </c>
      <c r="O27">
        <f>SUMIFS(G$26:G$46,$B$26:$B$46,$M24,$E$26:$E$46,"KWh")</f>
        <v>0</v>
      </c>
      <c r="P27">
        <f>SUMIFS(H$26:H$46,$B$26:$B$46,$M24,$E$26:$E$46,"KWh")</f>
        <v>0</v>
      </c>
      <c r="Q27">
        <f>SUMIFS(I$26:I$46,$B$26:$B$46,$M24,$E$26:$E$46,"KWh")</f>
        <v>0</v>
      </c>
      <c r="R27" s="10">
        <f>SUMIFS(J$26:J$46,$B$26:$B$46,$M24,$E$26:$E$46,"KWh")</f>
        <v>0</v>
      </c>
    </row>
    <row r="28" spans="2:18" x14ac:dyDescent="0.35">
      <c r="B28" s="229" t="s">
        <v>47</v>
      </c>
      <c r="C28" s="235" t="s">
        <v>374</v>
      </c>
      <c r="D28" s="28" t="s">
        <v>375</v>
      </c>
      <c r="E28" s="235" t="s">
        <v>336</v>
      </c>
      <c r="F28" s="46">
        <v>0.03</v>
      </c>
      <c r="G28" s="46">
        <v>0.03</v>
      </c>
      <c r="H28" s="46">
        <v>0.03</v>
      </c>
      <c r="I28" s="46">
        <v>0.03</v>
      </c>
      <c r="J28" s="46">
        <v>0.03</v>
      </c>
      <c r="M28" s="9"/>
      <c r="R28" s="10"/>
    </row>
    <row r="29" spans="2:18" x14ac:dyDescent="0.35">
      <c r="B29" s="229" t="s">
        <v>48</v>
      </c>
      <c r="C29" s="235" t="s">
        <v>374</v>
      </c>
      <c r="D29" s="28" t="s">
        <v>375</v>
      </c>
      <c r="E29" s="235" t="s">
        <v>337</v>
      </c>
      <c r="F29" s="47">
        <f>F27+500</f>
        <v>1000</v>
      </c>
      <c r="G29" s="47">
        <v>500</v>
      </c>
      <c r="H29" s="47">
        <v>500</v>
      </c>
      <c r="I29" s="47">
        <v>500</v>
      </c>
      <c r="J29" s="47">
        <v>500</v>
      </c>
      <c r="M29" s="9" t="str">
        <f>C_Lists!AF6</f>
        <v>Car Parks</v>
      </c>
      <c r="R29" s="10"/>
    </row>
    <row r="30" spans="2:18" x14ac:dyDescent="0.35">
      <c r="B30" s="229" t="s">
        <v>15</v>
      </c>
      <c r="C30" s="235" t="s">
        <v>374</v>
      </c>
      <c r="D30" s="28" t="s">
        <v>375</v>
      </c>
      <c r="E30" s="235" t="s">
        <v>336</v>
      </c>
      <c r="F30" s="46">
        <f>F28+2%</f>
        <v>0.05</v>
      </c>
      <c r="G30" s="46">
        <v>0.02</v>
      </c>
      <c r="H30" s="46">
        <v>0.02</v>
      </c>
      <c r="I30" s="46">
        <v>0.02</v>
      </c>
      <c r="J30" s="46">
        <v>0.02</v>
      </c>
      <c r="M30" s="9"/>
      <c r="N30" s="18">
        <v>2023</v>
      </c>
      <c r="O30" s="20">
        <v>2024</v>
      </c>
      <c r="P30" s="18">
        <v>2025</v>
      </c>
      <c r="Q30" s="20">
        <v>2026</v>
      </c>
      <c r="R30" s="18">
        <v>2027</v>
      </c>
    </row>
    <row r="31" spans="2:18" x14ac:dyDescent="0.35">
      <c r="B31" s="229" t="s">
        <v>49</v>
      </c>
      <c r="C31" s="235" t="s">
        <v>374</v>
      </c>
      <c r="D31" s="28" t="s">
        <v>375</v>
      </c>
      <c r="E31" s="235" t="s">
        <v>337</v>
      </c>
      <c r="F31" s="47">
        <f>F29+500</f>
        <v>1500</v>
      </c>
      <c r="G31" s="47">
        <v>500</v>
      </c>
      <c r="H31" s="47">
        <v>500</v>
      </c>
      <c r="I31" s="47">
        <v>500</v>
      </c>
      <c r="J31" s="47">
        <v>500</v>
      </c>
      <c r="M31" s="9" t="s">
        <v>336</v>
      </c>
      <c r="N31" s="54">
        <f>SUMIFS(F$26:F$46,$B$26:$B$46,$M29,$E$26:$E$46,"%")</f>
        <v>0</v>
      </c>
      <c r="O31" s="54">
        <f t="shared" ref="O31" si="4">SUMIFS(G$26:G$46,$B$26:$B$46,$M29,$E$26:$E$46,"%")</f>
        <v>0</v>
      </c>
      <c r="P31" s="54">
        <f t="shared" ref="P31" si="5">SUMIFS(H$26:H$46,$B$26:$B$46,$M29,$E$26:$E$46,"%")</f>
        <v>0</v>
      </c>
      <c r="Q31" s="54">
        <f t="shared" ref="Q31" si="6">SUMIFS(I$26:I$46,$B$26:$B$46,$M29,$E$26:$E$46,"%")</f>
        <v>0</v>
      </c>
      <c r="R31" s="193">
        <f t="shared" ref="R31" si="7">SUMIFS(J$26:J$46,$B$26:$B$46,$M29,$E$26:$E$46,"%")</f>
        <v>0</v>
      </c>
    </row>
    <row r="32" spans="2:18" x14ac:dyDescent="0.35">
      <c r="B32" s="229" t="s">
        <v>50</v>
      </c>
      <c r="C32" s="235" t="s">
        <v>374</v>
      </c>
      <c r="D32" s="28" t="s">
        <v>375</v>
      </c>
      <c r="E32" s="235" t="s">
        <v>337</v>
      </c>
      <c r="F32" s="47">
        <f>F30+500</f>
        <v>500.05</v>
      </c>
      <c r="G32" s="47">
        <v>500</v>
      </c>
      <c r="H32" s="47">
        <v>500</v>
      </c>
      <c r="I32" s="47">
        <v>500</v>
      </c>
      <c r="J32" s="47">
        <v>500</v>
      </c>
      <c r="M32" s="9" t="s">
        <v>337</v>
      </c>
      <c r="N32">
        <f>SUMIFS(F$26:F$46,$B$26:$B$46,$M29,$E$26:$E$46,"KWh")</f>
        <v>500</v>
      </c>
      <c r="O32">
        <f>SUMIFS(G$26:G$46,$B$26:$B$46,$M29,$E$26:$E$46,"KWh")</f>
        <v>500</v>
      </c>
      <c r="P32">
        <f>SUMIFS(H$26:H$46,$B$26:$B$46,$M29,$E$26:$E$46,"KWh")</f>
        <v>500</v>
      </c>
      <c r="Q32">
        <f>SUMIFS(I$26:I$46,$B$26:$B$46,$M29,$E$26:$E$46,"KWh")</f>
        <v>500</v>
      </c>
      <c r="R32" s="10">
        <f>SUMIFS(J$26:J$46,$B$26:$B$46,$M29,$E$26:$E$46,"KWh")</f>
        <v>500</v>
      </c>
    </row>
    <row r="33" spans="2:18" x14ac:dyDescent="0.35">
      <c r="B33" s="229" t="s">
        <v>376</v>
      </c>
      <c r="C33" s="235" t="s">
        <v>374</v>
      </c>
      <c r="D33" s="28" t="s">
        <v>375</v>
      </c>
      <c r="E33" s="235" t="s">
        <v>336</v>
      </c>
      <c r="F33" s="46">
        <f>2%</f>
        <v>0.02</v>
      </c>
      <c r="G33" s="46">
        <v>0.02</v>
      </c>
      <c r="H33" s="46">
        <v>0.02</v>
      </c>
      <c r="I33" s="46">
        <v>0.02</v>
      </c>
      <c r="J33" s="46">
        <v>0.02</v>
      </c>
      <c r="M33" s="9"/>
      <c r="R33" s="10"/>
    </row>
    <row r="34" spans="2:18" x14ac:dyDescent="0.35">
      <c r="B34" s="229" t="s">
        <v>377</v>
      </c>
      <c r="C34" s="235" t="s">
        <v>374</v>
      </c>
      <c r="D34" s="28" t="s">
        <v>375</v>
      </c>
      <c r="E34" s="235" t="s">
        <v>336</v>
      </c>
      <c r="F34" s="46">
        <f>2%</f>
        <v>0.02</v>
      </c>
      <c r="G34" s="46">
        <v>0.02</v>
      </c>
      <c r="H34" s="46">
        <v>0.02</v>
      </c>
      <c r="I34" s="46">
        <v>0.02</v>
      </c>
      <c r="J34" s="46">
        <v>0.02</v>
      </c>
      <c r="M34" s="9" t="str">
        <f>C_Lists!AF7</f>
        <v>Care Homes</v>
      </c>
      <c r="R34" s="10"/>
    </row>
    <row r="35" spans="2:18" x14ac:dyDescent="0.35">
      <c r="B35" s="229" t="s">
        <v>378</v>
      </c>
      <c r="C35" s="235" t="s">
        <v>374</v>
      </c>
      <c r="D35" s="28" t="s">
        <v>375</v>
      </c>
      <c r="E35" s="235" t="s">
        <v>337</v>
      </c>
      <c r="F35" s="47">
        <f>F33+500</f>
        <v>500.02</v>
      </c>
      <c r="G35" s="47">
        <v>500</v>
      </c>
      <c r="H35" s="47">
        <v>500</v>
      </c>
      <c r="I35" s="47">
        <v>500</v>
      </c>
      <c r="J35" s="47">
        <v>500</v>
      </c>
      <c r="M35" s="9"/>
      <c r="N35" s="18">
        <v>2023</v>
      </c>
      <c r="O35" s="20">
        <v>2024</v>
      </c>
      <c r="P35" s="18">
        <v>2025</v>
      </c>
      <c r="Q35" s="20">
        <v>2026</v>
      </c>
      <c r="R35" s="18">
        <v>2027</v>
      </c>
    </row>
    <row r="36" spans="2:18" x14ac:dyDescent="0.35">
      <c r="B36" s="229" t="s">
        <v>379</v>
      </c>
      <c r="C36" s="235" t="s">
        <v>374</v>
      </c>
      <c r="D36" s="28" t="s">
        <v>375</v>
      </c>
      <c r="E36" s="235" t="s">
        <v>336</v>
      </c>
      <c r="F36" s="46">
        <f>F34+2%</f>
        <v>0.04</v>
      </c>
      <c r="G36" s="46">
        <v>0.03</v>
      </c>
      <c r="H36" s="46">
        <v>0.03</v>
      </c>
      <c r="I36" s="46">
        <v>0.03</v>
      </c>
      <c r="J36" s="46">
        <v>0.03</v>
      </c>
      <c r="M36" s="9" t="s">
        <v>336</v>
      </c>
      <c r="N36" s="54">
        <f>SUMIFS(F$26:F$46,$B$26:$B$46,$M34,$E$26:$E$46,"%")</f>
        <v>0.03</v>
      </c>
      <c r="O36" s="54">
        <f t="shared" ref="O36" si="8">SUMIFS(G$26:G$46,$B$26:$B$46,$M34,$E$26:$E$46,"%")</f>
        <v>0.03</v>
      </c>
      <c r="P36" s="54">
        <f t="shared" ref="P36" si="9">SUMIFS(H$26:H$46,$B$26:$B$46,$M34,$E$26:$E$46,"%")</f>
        <v>0.03</v>
      </c>
      <c r="Q36" s="54">
        <f t="shared" ref="Q36" si="10">SUMIFS(I$26:I$46,$B$26:$B$46,$M34,$E$26:$E$46,"%")</f>
        <v>0.03</v>
      </c>
      <c r="R36" s="193">
        <f t="shared" ref="R36" si="11">SUMIFS(J$26:J$46,$B$26:$B$46,$M34,$E$26:$E$46,"%")</f>
        <v>0.03</v>
      </c>
    </row>
    <row r="37" spans="2:18" x14ac:dyDescent="0.35">
      <c r="B37" s="229" t="s">
        <v>380</v>
      </c>
      <c r="C37" s="235" t="s">
        <v>374</v>
      </c>
      <c r="D37" s="28" t="s">
        <v>375</v>
      </c>
      <c r="E37" s="235" t="s">
        <v>337</v>
      </c>
      <c r="F37" s="47">
        <f>F35+500</f>
        <v>1000.02</v>
      </c>
      <c r="G37" s="47">
        <v>500</v>
      </c>
      <c r="H37" s="47">
        <v>500</v>
      </c>
      <c r="I37" s="47">
        <v>500</v>
      </c>
      <c r="J37" s="47">
        <v>500</v>
      </c>
      <c r="M37" s="9" t="s">
        <v>337</v>
      </c>
      <c r="N37">
        <f>SUMIFS(F$26:F$46,$B$26:$B$46,$M34,$E$26:$E$46,"KWh")</f>
        <v>0</v>
      </c>
      <c r="O37">
        <f>SUMIFS(G$26:G$46,$B$26:$B$46,$M34,$E$26:$E$46,"KWh")</f>
        <v>0</v>
      </c>
      <c r="P37">
        <f>SUMIFS(H$26:H$46,$B$26:$B$46,$M34,$E$26:$E$46,"KWh")</f>
        <v>0</v>
      </c>
      <c r="Q37">
        <f>SUMIFS(I$26:I$46,$B$26:$B$46,$M34,$E$26:$E$46,"KWh")</f>
        <v>0</v>
      </c>
      <c r="R37" s="10">
        <f>SUMIFS(J$26:J$46,$B$26:$B$46,$M34,$E$26:$E$46,"KWh")</f>
        <v>0</v>
      </c>
    </row>
    <row r="38" spans="2:18" x14ac:dyDescent="0.35">
      <c r="B38" s="229" t="s">
        <v>381</v>
      </c>
      <c r="C38" s="235" t="s">
        <v>374</v>
      </c>
      <c r="D38" s="28" t="s">
        <v>375</v>
      </c>
      <c r="E38" s="235" t="s">
        <v>336</v>
      </c>
      <c r="F38" s="46">
        <f>F36+2%</f>
        <v>0.06</v>
      </c>
      <c r="G38" s="46">
        <v>0.02</v>
      </c>
      <c r="H38" s="46">
        <v>0.02</v>
      </c>
      <c r="I38" s="46">
        <v>0.02</v>
      </c>
      <c r="J38" s="46">
        <v>0.02</v>
      </c>
      <c r="M38" s="9"/>
      <c r="R38" s="10"/>
    </row>
    <row r="39" spans="2:18" x14ac:dyDescent="0.35">
      <c r="B39" s="229" t="s">
        <v>382</v>
      </c>
      <c r="C39" s="235" t="s">
        <v>374</v>
      </c>
      <c r="D39" s="28" t="s">
        <v>375</v>
      </c>
      <c r="E39" s="235" t="s">
        <v>337</v>
      </c>
      <c r="F39" s="47">
        <f>F37+500</f>
        <v>1500.02</v>
      </c>
      <c r="G39" s="47">
        <v>500</v>
      </c>
      <c r="H39" s="47">
        <v>500</v>
      </c>
      <c r="I39" s="47">
        <v>500</v>
      </c>
      <c r="J39" s="47">
        <v>500</v>
      </c>
      <c r="M39" s="9" t="str">
        <f>C_Lists!AF8</f>
        <v>Commercial Properties</v>
      </c>
      <c r="R39" s="10"/>
    </row>
    <row r="40" spans="2:18" x14ac:dyDescent="0.35">
      <c r="B40" s="229" t="s">
        <v>383</v>
      </c>
      <c r="C40" s="235" t="s">
        <v>374</v>
      </c>
      <c r="D40" s="28" t="s">
        <v>375</v>
      </c>
      <c r="E40" s="235" t="s">
        <v>336</v>
      </c>
      <c r="F40" s="46">
        <f>F38+2%</f>
        <v>0.08</v>
      </c>
      <c r="G40" s="46">
        <v>0.03</v>
      </c>
      <c r="H40" s="46">
        <v>0.03</v>
      </c>
      <c r="I40" s="46">
        <v>0.03</v>
      </c>
      <c r="J40" s="46">
        <v>0.03</v>
      </c>
      <c r="M40" s="9"/>
      <c r="N40" s="18">
        <v>2023</v>
      </c>
      <c r="O40" s="20">
        <v>2024</v>
      </c>
      <c r="P40" s="18">
        <v>2025</v>
      </c>
      <c r="Q40" s="20">
        <v>2026</v>
      </c>
      <c r="R40" s="18">
        <v>2027</v>
      </c>
    </row>
    <row r="41" spans="2:18" x14ac:dyDescent="0.35">
      <c r="B41" s="229" t="s">
        <v>384</v>
      </c>
      <c r="C41" s="235" t="s">
        <v>374</v>
      </c>
      <c r="D41" s="28" t="s">
        <v>375</v>
      </c>
      <c r="E41" s="235" t="s">
        <v>337</v>
      </c>
      <c r="F41" s="47">
        <f>F39+500</f>
        <v>2000.02</v>
      </c>
      <c r="G41" s="47">
        <v>500</v>
      </c>
      <c r="H41" s="47">
        <v>500</v>
      </c>
      <c r="I41" s="47">
        <v>500</v>
      </c>
      <c r="J41" s="47">
        <v>500</v>
      </c>
      <c r="M41" s="9" t="s">
        <v>336</v>
      </c>
      <c r="N41" s="54">
        <f>SUMIFS(F$26:F$46,$B$26:$B$46,$M39,$E$26:$E$46,"%")</f>
        <v>0</v>
      </c>
      <c r="O41" s="54">
        <f t="shared" ref="O41" si="12">SUMIFS(G$26:G$46,$B$26:$B$46,$M39,$E$26:$E$46,"%")</f>
        <v>0</v>
      </c>
      <c r="P41" s="54">
        <f t="shared" ref="P41" si="13">SUMIFS(H$26:H$46,$B$26:$B$46,$M39,$E$26:$E$46,"%")</f>
        <v>0</v>
      </c>
      <c r="Q41" s="54">
        <f t="shared" ref="Q41" si="14">SUMIFS(I$26:I$46,$B$26:$B$46,$M39,$E$26:$E$46,"%")</f>
        <v>0</v>
      </c>
      <c r="R41" s="193">
        <f t="shared" ref="R41" si="15">SUMIFS(J$26:J$46,$B$26:$B$46,$M39,$E$26:$E$46,"%")</f>
        <v>0</v>
      </c>
    </row>
    <row r="42" spans="2:18" x14ac:dyDescent="0.35">
      <c r="B42" s="229" t="s">
        <v>385</v>
      </c>
      <c r="C42" s="235" t="s">
        <v>374</v>
      </c>
      <c r="D42" s="28" t="s">
        <v>375</v>
      </c>
      <c r="E42" s="235" t="s">
        <v>337</v>
      </c>
      <c r="F42" s="47">
        <f>F40+500</f>
        <v>500.08</v>
      </c>
      <c r="G42" s="47">
        <v>500</v>
      </c>
      <c r="H42" s="47">
        <v>500</v>
      </c>
      <c r="I42" s="47">
        <v>500</v>
      </c>
      <c r="J42" s="47">
        <v>500</v>
      </c>
      <c r="M42" s="9" t="s">
        <v>337</v>
      </c>
      <c r="N42">
        <f>SUMIFS(F$26:F$46,$B$26:$B$46,$M39,$E$26:$E$46,"KWh")</f>
        <v>1000</v>
      </c>
      <c r="O42">
        <f>SUMIFS(G$26:G$46,$B$26:$B$46,$M39,$E$26:$E$46,"KWh")</f>
        <v>500</v>
      </c>
      <c r="P42">
        <f>SUMIFS(H$26:H$46,$B$26:$B$46,$M39,$E$26:$E$46,"KWh")</f>
        <v>500</v>
      </c>
      <c r="Q42">
        <f>SUMIFS(I$26:I$46,$B$26:$B$46,$M39,$E$26:$E$46,"KWh")</f>
        <v>500</v>
      </c>
      <c r="R42" s="10">
        <f>SUMIFS(J$26:J$46,$B$26:$B$46,$M39,$E$26:$E$46,"KWh")</f>
        <v>500</v>
      </c>
    </row>
    <row r="43" spans="2:18" x14ac:dyDescent="0.35">
      <c r="B43" s="229" t="s">
        <v>386</v>
      </c>
      <c r="C43" s="235" t="s">
        <v>374</v>
      </c>
      <c r="D43" s="28" t="s">
        <v>375</v>
      </c>
      <c r="E43" s="235" t="s">
        <v>336</v>
      </c>
      <c r="F43" s="46">
        <f>F40+2%</f>
        <v>0.1</v>
      </c>
      <c r="G43" s="46">
        <v>0.02</v>
      </c>
      <c r="H43" s="46">
        <v>0.02</v>
      </c>
      <c r="I43" s="46">
        <v>0.02</v>
      </c>
      <c r="J43" s="46">
        <v>0.02</v>
      </c>
      <c r="M43" s="9"/>
      <c r="R43" s="10"/>
    </row>
    <row r="44" spans="2:18" x14ac:dyDescent="0.35">
      <c r="B44" s="229" t="s">
        <v>387</v>
      </c>
      <c r="C44" s="235" t="s">
        <v>374</v>
      </c>
      <c r="D44" s="28" t="s">
        <v>375</v>
      </c>
      <c r="E44" s="235" t="s">
        <v>337</v>
      </c>
      <c r="F44" s="47">
        <f>F42+500</f>
        <v>1000.0799999999999</v>
      </c>
      <c r="G44" s="47">
        <v>500</v>
      </c>
      <c r="H44" s="47">
        <v>500</v>
      </c>
      <c r="I44" s="47">
        <v>500</v>
      </c>
      <c r="J44" s="47">
        <v>500</v>
      </c>
      <c r="M44" s="9" t="str">
        <f>C_Lists!AF9</f>
        <v>Community Centres</v>
      </c>
      <c r="R44" s="10"/>
    </row>
    <row r="45" spans="2:18" x14ac:dyDescent="0.35">
      <c r="B45" s="229" t="s">
        <v>387</v>
      </c>
      <c r="C45" s="235" t="s">
        <v>374</v>
      </c>
      <c r="D45" s="28" t="s">
        <v>375</v>
      </c>
      <c r="E45" s="235" t="s">
        <v>336</v>
      </c>
      <c r="F45" s="46">
        <f>F43+2%</f>
        <v>0.12000000000000001</v>
      </c>
      <c r="G45" s="46">
        <v>0.03</v>
      </c>
      <c r="H45" s="46">
        <v>0.03</v>
      </c>
      <c r="I45" s="46">
        <v>0.03</v>
      </c>
      <c r="J45" s="46">
        <v>0.03</v>
      </c>
      <c r="M45" s="9"/>
      <c r="N45" s="18">
        <v>2023</v>
      </c>
      <c r="O45" s="20">
        <v>2024</v>
      </c>
      <c r="P45" s="18">
        <v>2025</v>
      </c>
      <c r="Q45" s="20">
        <v>2026</v>
      </c>
      <c r="R45" s="18">
        <v>2027</v>
      </c>
    </row>
    <row r="46" spans="2:18" x14ac:dyDescent="0.35">
      <c r="B46" s="229" t="s">
        <v>387</v>
      </c>
      <c r="C46" s="235" t="s">
        <v>374</v>
      </c>
      <c r="D46" s="28" t="s">
        <v>375</v>
      </c>
      <c r="E46" s="235" t="s">
        <v>337</v>
      </c>
      <c r="F46" s="47">
        <f>F44+500</f>
        <v>1500.08</v>
      </c>
      <c r="G46" s="47">
        <v>500</v>
      </c>
      <c r="H46" s="47">
        <v>500</v>
      </c>
      <c r="I46" s="47">
        <v>500</v>
      </c>
      <c r="J46" s="47">
        <v>500</v>
      </c>
      <c r="M46" s="9" t="s">
        <v>336</v>
      </c>
      <c r="N46" s="54">
        <f>SUMIFS(F$26:F$46,$B$26:$B$46,$M44,$E$26:$E$46,"%")</f>
        <v>0.05</v>
      </c>
      <c r="O46" s="54">
        <f t="shared" ref="O46" si="16">SUMIFS(G$26:G$46,$B$26:$B$46,$M44,$E$26:$E$46,"%")</f>
        <v>0.02</v>
      </c>
      <c r="P46" s="54">
        <f t="shared" ref="P46" si="17">SUMIFS(H$26:H$46,$B$26:$B$46,$M44,$E$26:$E$46,"%")</f>
        <v>0.02</v>
      </c>
      <c r="Q46" s="54">
        <f t="shared" ref="Q46" si="18">SUMIFS(I$26:I$46,$B$26:$B$46,$M44,$E$26:$E$46,"%")</f>
        <v>0.02</v>
      </c>
      <c r="R46" s="193">
        <f t="shared" ref="R46" si="19">SUMIFS(J$26:J$46,$B$26:$B$46,$M44,$E$26:$E$46,"%")</f>
        <v>0.02</v>
      </c>
    </row>
    <row r="47" spans="2:18" x14ac:dyDescent="0.35">
      <c r="B47" s="35"/>
      <c r="C47" s="35"/>
      <c r="D47" s="35"/>
      <c r="E47" s="35"/>
      <c r="M47" s="9" t="s">
        <v>337</v>
      </c>
      <c r="N47">
        <f>SUMIFS(F$26:F$46,$B$26:$B$46,$M44,$E$26:$E$46,"KWh")</f>
        <v>0</v>
      </c>
      <c r="O47">
        <f>SUMIFS(G$26:G$46,$B$26:$B$46,$M44,$E$26:$E$46,"KWh")</f>
        <v>0</v>
      </c>
      <c r="P47">
        <f>SUMIFS(H$26:H$46,$B$26:$B$46,$M44,$E$26:$E$46,"KWh")</f>
        <v>0</v>
      </c>
      <c r="Q47">
        <f>SUMIFS(I$26:I$46,$B$26:$B$46,$M44,$E$26:$E$46,"KWh")</f>
        <v>0</v>
      </c>
      <c r="R47" s="10">
        <f>SUMIFS(J$26:J$46,$B$26:$B$46,$M44,$E$26:$E$46,"KWh")</f>
        <v>0</v>
      </c>
    </row>
    <row r="48" spans="2:18" x14ac:dyDescent="0.35">
      <c r="B48" s="23"/>
      <c r="C48" s="23"/>
      <c r="D48" s="23"/>
      <c r="E48" s="23"/>
      <c r="M48" s="9"/>
      <c r="R48" s="10"/>
    </row>
    <row r="49" spans="2:18" x14ac:dyDescent="0.35">
      <c r="M49" s="9" t="str">
        <f>C_Lists!AF10</f>
        <v>Day Centres</v>
      </c>
      <c r="R49" s="10"/>
    </row>
    <row r="50" spans="2:18" x14ac:dyDescent="0.35">
      <c r="M50" s="9"/>
      <c r="N50" s="18">
        <v>2023</v>
      </c>
      <c r="O50" s="20">
        <v>2024</v>
      </c>
      <c r="P50" s="18">
        <v>2025</v>
      </c>
      <c r="Q50" s="20">
        <v>2026</v>
      </c>
      <c r="R50" s="18">
        <v>2027</v>
      </c>
    </row>
    <row r="51" spans="2:18" x14ac:dyDescent="0.35">
      <c r="M51" s="9" t="s">
        <v>336</v>
      </c>
      <c r="N51" s="54">
        <f>SUMIFS(F$26:F$46,$B$26:$B$46,$M49,$E$26:$E$46,"%")</f>
        <v>0</v>
      </c>
      <c r="O51" s="54">
        <f t="shared" ref="O51" si="20">SUMIFS(G$26:G$46,$B$26:$B$46,$M49,$E$26:$E$46,"%")</f>
        <v>0</v>
      </c>
      <c r="P51" s="54">
        <f t="shared" ref="P51" si="21">SUMIFS(H$26:H$46,$B$26:$B$46,$M49,$E$26:$E$46,"%")</f>
        <v>0</v>
      </c>
      <c r="Q51" s="54">
        <f t="shared" ref="Q51" si="22">SUMIFS(I$26:I$46,$B$26:$B$46,$M49,$E$26:$E$46,"%")</f>
        <v>0</v>
      </c>
      <c r="R51" s="193">
        <f t="shared" ref="R51" si="23">SUMIFS(J$26:J$46,$B$26:$B$46,$M49,$E$26:$E$46,"%")</f>
        <v>0</v>
      </c>
    </row>
    <row r="52" spans="2:18" x14ac:dyDescent="0.35">
      <c r="M52" s="9" t="s">
        <v>337</v>
      </c>
      <c r="N52">
        <f>SUMIFS(F$26:F$46,$B$26:$B$46,$M49,$E$26:$E$46,"KWh")</f>
        <v>1500</v>
      </c>
      <c r="O52">
        <f>SUMIFS(G$26:G$46,$B$26:$B$46,$M49,$E$26:$E$46,"KWh")</f>
        <v>500</v>
      </c>
      <c r="P52">
        <f>SUMIFS(H$26:H$46,$B$26:$B$46,$M49,$E$26:$E$46,"KWh")</f>
        <v>500</v>
      </c>
      <c r="Q52">
        <f>SUMIFS(I$26:I$46,$B$26:$B$46,$M49,$E$26:$E$46,"KWh")</f>
        <v>500</v>
      </c>
      <c r="R52" s="10">
        <f>SUMIFS(J$26:J$46,$B$26:$B$46,$M49,$E$26:$E$46,"KWh")</f>
        <v>500</v>
      </c>
    </row>
    <row r="53" spans="2:18" x14ac:dyDescent="0.35">
      <c r="B53" s="1" t="s">
        <v>388</v>
      </c>
      <c r="C53" s="1"/>
      <c r="D53" s="1"/>
      <c r="E53" s="1"/>
      <c r="F53" s="41"/>
      <c r="G53" s="41"/>
      <c r="H53" s="41"/>
      <c r="I53" s="41"/>
      <c r="J53" s="41"/>
      <c r="K53" s="24"/>
      <c r="M53" s="9"/>
      <c r="R53" s="10"/>
    </row>
    <row r="54" spans="2:18" x14ac:dyDescent="0.35">
      <c r="M54" s="9" t="str">
        <f>C_Lists!AF11</f>
        <v>Depots</v>
      </c>
      <c r="R54" s="10"/>
    </row>
    <row r="55" spans="2:18" x14ac:dyDescent="0.35">
      <c r="B55" s="170" t="s">
        <v>359</v>
      </c>
      <c r="C55" s="44" t="s">
        <v>360</v>
      </c>
      <c r="D55" s="44" t="s">
        <v>389</v>
      </c>
      <c r="E55" s="44" t="s">
        <v>390</v>
      </c>
      <c r="F55" s="44" t="s">
        <v>391</v>
      </c>
      <c r="G55" s="44" t="s">
        <v>392</v>
      </c>
      <c r="H55" s="171" t="s">
        <v>393</v>
      </c>
      <c r="M55" s="9"/>
      <c r="N55" s="18">
        <v>2023</v>
      </c>
      <c r="O55" s="20">
        <v>2024</v>
      </c>
      <c r="P55" s="18">
        <v>2025</v>
      </c>
      <c r="Q55" s="20">
        <v>2026</v>
      </c>
      <c r="R55" s="18">
        <v>2027</v>
      </c>
    </row>
    <row r="56" spans="2:18" x14ac:dyDescent="0.35">
      <c r="B56" s="239" t="str">
        <f t="shared" ref="B56:H56" si="24">B9</f>
        <v>Solar PV</v>
      </c>
      <c r="C56" s="240" t="str">
        <f t="shared" si="24"/>
        <v>blue</v>
      </c>
      <c r="D56" s="240">
        <f t="shared" si="24"/>
        <v>100</v>
      </c>
      <c r="E56" s="240">
        <f t="shared" si="24"/>
        <v>1000</v>
      </c>
      <c r="F56" s="240">
        <f t="shared" si="24"/>
        <v>1000</v>
      </c>
      <c r="G56" s="240">
        <f t="shared" si="24"/>
        <v>1500</v>
      </c>
      <c r="H56" s="241">
        <f t="shared" si="24"/>
        <v>1500</v>
      </c>
      <c r="I56" s="242"/>
      <c r="J56" s="242"/>
      <c r="K56" s="242"/>
      <c r="M56" s="9" t="s">
        <v>336</v>
      </c>
      <c r="N56" s="54">
        <f>SUMIFS(F$26:F$46,$B$26:$B$46,$M54,$E$26:$E$46,"%")</f>
        <v>0</v>
      </c>
      <c r="O56" s="54">
        <f t="shared" ref="O56" si="25">SUMIFS(G$26:G$46,$B$26:$B$46,$M54,$E$26:$E$46,"%")</f>
        <v>0</v>
      </c>
      <c r="P56" s="54">
        <f t="shared" ref="P56" si="26">SUMIFS(H$26:H$46,$B$26:$B$46,$M54,$E$26:$E$46,"%")</f>
        <v>0</v>
      </c>
      <c r="Q56" s="54">
        <f t="shared" ref="Q56" si="27">SUMIFS(I$26:I$46,$B$26:$B$46,$M54,$E$26:$E$46,"%")</f>
        <v>0</v>
      </c>
      <c r="R56" s="193">
        <f t="shared" ref="R56" si="28">SUMIFS(J$26:J$46,$B$26:$B$46,$M54,$E$26:$E$46,"%")</f>
        <v>0</v>
      </c>
    </row>
    <row r="57" spans="2:18" x14ac:dyDescent="0.35">
      <c r="B57" s="239" t="str">
        <f t="shared" ref="B57:H57" si="29">B10</f>
        <v>Solar Thermal</v>
      </c>
      <c r="C57" s="240" t="str">
        <f t="shared" si="29"/>
        <v>arrow</v>
      </c>
      <c r="D57" s="240">
        <f t="shared" si="29"/>
        <v>100</v>
      </c>
      <c r="E57" s="240">
        <f t="shared" si="29"/>
        <v>1000</v>
      </c>
      <c r="F57" s="240">
        <f t="shared" si="29"/>
        <v>500</v>
      </c>
      <c r="G57" s="240">
        <f t="shared" si="29"/>
        <v>1500</v>
      </c>
      <c r="H57" s="241">
        <f t="shared" si="29"/>
        <v>1500</v>
      </c>
      <c r="I57" s="242"/>
      <c r="J57" s="242"/>
      <c r="K57" s="242"/>
      <c r="M57" s="9" t="s">
        <v>337</v>
      </c>
      <c r="N57">
        <f>SUMIFS(F$26:F$46,$B$26:$B$46,$M54,$E$26:$E$46,"KWh")</f>
        <v>500.05</v>
      </c>
      <c r="O57">
        <f>SUMIFS(G$26:G$46,$B$26:$B$46,$M54,$E$26:$E$46,"KWh")</f>
        <v>500</v>
      </c>
      <c r="P57">
        <f>SUMIFS(H$26:H$46,$B$26:$B$46,$M54,$E$26:$E$46,"KWh")</f>
        <v>500</v>
      </c>
      <c r="Q57">
        <f>SUMIFS(I$26:I$46,$B$26:$B$46,$M54,$E$26:$E$46,"KWh")</f>
        <v>500</v>
      </c>
      <c r="R57" s="10">
        <f>SUMIFS(J$26:J$46,$B$26:$B$46,$M54,$E$26:$E$46,"KWh")</f>
        <v>500</v>
      </c>
    </row>
    <row r="58" spans="2:18" x14ac:dyDescent="0.35">
      <c r="B58" s="239" t="str">
        <f t="shared" ref="B58:H58" si="30">B11</f>
        <v>Small Hydropower</v>
      </c>
      <c r="C58" s="240" t="str">
        <f t="shared" si="30"/>
        <v>waterway</v>
      </c>
      <c r="D58" s="240">
        <f t="shared" si="30"/>
        <v>200</v>
      </c>
      <c r="E58" s="240">
        <f t="shared" si="30"/>
        <v>300</v>
      </c>
      <c r="F58" s="240">
        <f t="shared" si="30"/>
        <v>400</v>
      </c>
      <c r="G58" s="240">
        <f t="shared" si="30"/>
        <v>500</v>
      </c>
      <c r="H58" s="241">
        <f t="shared" si="30"/>
        <v>700</v>
      </c>
      <c r="I58" s="242"/>
      <c r="J58" s="242"/>
      <c r="K58" s="242"/>
      <c r="M58" s="9"/>
      <c r="R58" s="10"/>
    </row>
    <row r="59" spans="2:18" x14ac:dyDescent="0.35">
      <c r="B59" s="239">
        <f t="shared" ref="B59:H59" si="31">B12</f>
        <v>0</v>
      </c>
      <c r="C59" s="240">
        <f t="shared" si="31"/>
        <v>0</v>
      </c>
      <c r="D59" s="240">
        <f t="shared" si="31"/>
        <v>0</v>
      </c>
      <c r="E59" s="240">
        <f t="shared" si="31"/>
        <v>0</v>
      </c>
      <c r="F59" s="240">
        <f t="shared" si="31"/>
        <v>0</v>
      </c>
      <c r="G59" s="240">
        <f t="shared" si="31"/>
        <v>0</v>
      </c>
      <c r="H59" s="241">
        <f t="shared" si="31"/>
        <v>0</v>
      </c>
      <c r="I59" s="242"/>
      <c r="J59" s="242"/>
      <c r="K59" s="242"/>
      <c r="M59" s="9">
        <f>C_Lists!AF12</f>
        <v>0</v>
      </c>
      <c r="R59" s="10"/>
    </row>
    <row r="60" spans="2:18" x14ac:dyDescent="0.35">
      <c r="B60" s="239">
        <f t="shared" ref="B60:H60" si="32">B13</f>
        <v>0</v>
      </c>
      <c r="C60" s="240">
        <f t="shared" si="32"/>
        <v>0</v>
      </c>
      <c r="D60" s="240">
        <f t="shared" si="32"/>
        <v>0</v>
      </c>
      <c r="E60" s="240">
        <f t="shared" si="32"/>
        <v>0</v>
      </c>
      <c r="F60" s="240">
        <f t="shared" si="32"/>
        <v>0</v>
      </c>
      <c r="G60" s="240">
        <f t="shared" si="32"/>
        <v>0</v>
      </c>
      <c r="H60" s="241">
        <f t="shared" si="32"/>
        <v>0</v>
      </c>
      <c r="I60" s="242"/>
      <c r="J60" s="242"/>
      <c r="K60" s="242"/>
      <c r="M60" s="9"/>
      <c r="N60" s="18">
        <v>2023</v>
      </c>
      <c r="O60" s="20">
        <v>2024</v>
      </c>
      <c r="P60" s="18">
        <v>2025</v>
      </c>
      <c r="Q60" s="20">
        <v>2026</v>
      </c>
      <c r="R60" s="18">
        <v>2027</v>
      </c>
    </row>
    <row r="61" spans="2:18" x14ac:dyDescent="0.35">
      <c r="B61" s="239">
        <f t="shared" ref="B61:H61" si="33">B14</f>
        <v>0</v>
      </c>
      <c r="C61" s="240">
        <f t="shared" si="33"/>
        <v>0</v>
      </c>
      <c r="D61" s="240">
        <f t="shared" si="33"/>
        <v>0</v>
      </c>
      <c r="E61" s="240">
        <f t="shared" si="33"/>
        <v>0</v>
      </c>
      <c r="F61" s="240">
        <f t="shared" si="33"/>
        <v>0</v>
      </c>
      <c r="G61" s="240">
        <f t="shared" si="33"/>
        <v>0</v>
      </c>
      <c r="H61" s="241">
        <f t="shared" si="33"/>
        <v>0</v>
      </c>
      <c r="I61" s="242"/>
      <c r="J61" s="242"/>
      <c r="K61" s="242"/>
      <c r="M61" s="9" t="s">
        <v>336</v>
      </c>
      <c r="N61" s="54">
        <f>SUMIFS(F$26:F$46,$B$26:$B$46,$M59,$E$26:$E$46,"%")</f>
        <v>0</v>
      </c>
      <c r="O61" s="54">
        <f t="shared" ref="O61" si="34">SUMIFS(G$26:G$46,$B$26:$B$46,$M59,$E$26:$E$46,"%")</f>
        <v>0</v>
      </c>
      <c r="P61" s="54">
        <f t="shared" ref="P61" si="35">SUMIFS(H$26:H$46,$B$26:$B$46,$M59,$E$26:$E$46,"%")</f>
        <v>0</v>
      </c>
      <c r="Q61" s="54">
        <f t="shared" ref="Q61" si="36">SUMIFS(I$26:I$46,$B$26:$B$46,$M59,$E$26:$E$46,"%")</f>
        <v>0</v>
      </c>
      <c r="R61" s="193">
        <f t="shared" ref="R61" si="37">SUMIFS(J$26:J$46,$B$26:$B$46,$M59,$E$26:$E$46,"%")</f>
        <v>0</v>
      </c>
    </row>
    <row r="62" spans="2:18" x14ac:dyDescent="0.35">
      <c r="B62" s="239">
        <f t="shared" ref="B62:H62" si="38">B15</f>
        <v>0</v>
      </c>
      <c r="C62" s="240">
        <f t="shared" si="38"/>
        <v>0</v>
      </c>
      <c r="D62" s="240">
        <f t="shared" si="38"/>
        <v>0</v>
      </c>
      <c r="E62" s="240">
        <f t="shared" si="38"/>
        <v>0</v>
      </c>
      <c r="F62" s="240">
        <f t="shared" si="38"/>
        <v>0</v>
      </c>
      <c r="G62" s="240">
        <f t="shared" si="38"/>
        <v>0</v>
      </c>
      <c r="H62" s="241">
        <f t="shared" si="38"/>
        <v>0</v>
      </c>
      <c r="I62" s="243"/>
      <c r="J62" s="243"/>
      <c r="K62" s="244"/>
      <c r="M62" s="9" t="s">
        <v>337</v>
      </c>
      <c r="N62">
        <f>SUMIFS(F$26:F$46,$B$26:$B$46,$M59,$E$26:$E$46,"KWh")</f>
        <v>0</v>
      </c>
      <c r="O62">
        <f>SUMIFS(G$26:G$46,$B$26:$B$46,$M59,$E$26:$E$46,"KWh")</f>
        <v>0</v>
      </c>
      <c r="P62">
        <f>SUMIFS(H$26:H$46,$B$26:$B$46,$M59,$E$26:$E$46,"KWh")</f>
        <v>0</v>
      </c>
      <c r="Q62">
        <f>SUMIFS(I$26:I$46,$B$26:$B$46,$M59,$E$26:$E$46,"KWh")</f>
        <v>0</v>
      </c>
      <c r="R62" s="10">
        <f>SUMIFS(J$26:J$46,$B$26:$B$46,$M59,$E$26:$E$46,"KWh")</f>
        <v>0</v>
      </c>
    </row>
    <row r="63" spans="2:18" x14ac:dyDescent="0.35">
      <c r="B63" s="239">
        <f t="shared" ref="B63:H63" si="39">B16</f>
        <v>0</v>
      </c>
      <c r="C63" s="240">
        <f t="shared" si="39"/>
        <v>0</v>
      </c>
      <c r="D63" s="240">
        <f t="shared" si="39"/>
        <v>0</v>
      </c>
      <c r="E63" s="240">
        <f t="shared" si="39"/>
        <v>0</v>
      </c>
      <c r="F63" s="240">
        <f t="shared" si="39"/>
        <v>0</v>
      </c>
      <c r="G63" s="240">
        <f t="shared" si="39"/>
        <v>0</v>
      </c>
      <c r="H63" s="241">
        <f t="shared" si="39"/>
        <v>0</v>
      </c>
      <c r="I63" s="242"/>
      <c r="J63" s="242"/>
      <c r="K63" s="242"/>
      <c r="M63" s="9"/>
      <c r="R63" s="10"/>
    </row>
    <row r="64" spans="2:18" x14ac:dyDescent="0.35">
      <c r="B64" s="239">
        <f t="shared" ref="B64:H64" si="40">B17</f>
        <v>0</v>
      </c>
      <c r="C64" s="240">
        <f t="shared" si="40"/>
        <v>0</v>
      </c>
      <c r="D64" s="240">
        <f t="shared" si="40"/>
        <v>0</v>
      </c>
      <c r="E64" s="240">
        <f t="shared" si="40"/>
        <v>0</v>
      </c>
      <c r="F64" s="240">
        <f t="shared" si="40"/>
        <v>0</v>
      </c>
      <c r="G64" s="240">
        <f t="shared" si="40"/>
        <v>0</v>
      </c>
      <c r="H64" s="241">
        <f t="shared" si="40"/>
        <v>0</v>
      </c>
      <c r="I64" s="242"/>
      <c r="J64" s="242"/>
      <c r="K64" s="242"/>
      <c r="M64" s="9">
        <f>C_Lists!AF13</f>
        <v>0</v>
      </c>
      <c r="R64" s="10"/>
    </row>
    <row r="65" spans="2:18" x14ac:dyDescent="0.35">
      <c r="B65" s="245">
        <f t="shared" ref="B65:H65" si="41">B18</f>
        <v>0</v>
      </c>
      <c r="C65" s="246">
        <f t="shared" si="41"/>
        <v>0</v>
      </c>
      <c r="D65" s="246">
        <f t="shared" si="41"/>
        <v>0</v>
      </c>
      <c r="E65" s="246">
        <f t="shared" si="41"/>
        <v>0</v>
      </c>
      <c r="F65" s="246">
        <f t="shared" si="41"/>
        <v>0</v>
      </c>
      <c r="G65" s="246">
        <f t="shared" si="41"/>
        <v>0</v>
      </c>
      <c r="H65" s="247">
        <f t="shared" si="41"/>
        <v>0</v>
      </c>
      <c r="I65" s="242"/>
      <c r="J65" s="242"/>
      <c r="K65" s="242"/>
      <c r="M65" s="9"/>
      <c r="N65" s="18">
        <v>2023</v>
      </c>
      <c r="O65" s="20">
        <v>2024</v>
      </c>
      <c r="P65" s="18">
        <v>2025</v>
      </c>
      <c r="Q65" s="20">
        <v>2026</v>
      </c>
      <c r="R65" s="18">
        <v>2027</v>
      </c>
    </row>
    <row r="66" spans="2:18" x14ac:dyDescent="0.35">
      <c r="B66" s="248" t="s">
        <v>295</v>
      </c>
      <c r="C66" s="249"/>
      <c r="D66" s="250">
        <f>SUM(D56:D65)</f>
        <v>400</v>
      </c>
      <c r="E66" s="250">
        <f>SUM(E56:E65)</f>
        <v>2300</v>
      </c>
      <c r="F66" s="250">
        <f>SUM(F56:F65)</f>
        <v>1900</v>
      </c>
      <c r="G66" s="250">
        <f t="shared" ref="G66:H66" si="42">SUM(G56:G65)</f>
        <v>3500</v>
      </c>
      <c r="H66" s="250">
        <f t="shared" si="42"/>
        <v>3700</v>
      </c>
      <c r="I66" s="242"/>
      <c r="J66" s="242"/>
      <c r="K66" s="242"/>
      <c r="M66" s="9" t="s">
        <v>336</v>
      </c>
      <c r="N66" s="54">
        <f>SUMIFS(F$26:F$46,$B$26:$B$46,$M64,$E$26:$E$46,"%")</f>
        <v>0</v>
      </c>
      <c r="O66" s="54">
        <f t="shared" ref="O66" si="43">SUMIFS(G$26:G$46,$B$26:$B$46,$M64,$E$26:$E$46,"%")</f>
        <v>0</v>
      </c>
      <c r="P66" s="54">
        <f t="shared" ref="P66" si="44">SUMIFS(H$26:H$46,$B$26:$B$46,$M64,$E$26:$E$46,"%")</f>
        <v>0</v>
      </c>
      <c r="Q66" s="54">
        <f t="shared" ref="Q66" si="45">SUMIFS(I$26:I$46,$B$26:$B$46,$M64,$E$26:$E$46,"%")</f>
        <v>0</v>
      </c>
      <c r="R66" s="193">
        <f t="shared" ref="R66" si="46">SUMIFS(J$26:J$46,$B$26:$B$46,$M64,$E$26:$E$46,"%")</f>
        <v>0</v>
      </c>
    </row>
    <row r="67" spans="2:18" x14ac:dyDescent="0.35">
      <c r="B67" s="251"/>
      <c r="C67" s="251"/>
      <c r="D67" s="251"/>
      <c r="E67" s="251"/>
      <c r="F67" s="242"/>
      <c r="G67" s="242"/>
      <c r="H67" s="242"/>
      <c r="I67" s="242"/>
      <c r="J67" s="242"/>
      <c r="K67" s="242"/>
      <c r="M67" s="9" t="s">
        <v>337</v>
      </c>
      <c r="N67">
        <f>SUMIFS(F$26:F$46,$B$26:$B$46,$M64,$E$26:$E$46,"KWh")</f>
        <v>0</v>
      </c>
      <c r="O67">
        <f>SUMIFS(G$26:G$46,$B$26:$B$46,$M64,$E$26:$E$46,"KWh")</f>
        <v>0</v>
      </c>
      <c r="P67">
        <f>SUMIFS(H$26:H$46,$B$26:$B$46,$M64,$E$26:$E$46,"KWh")</f>
        <v>0</v>
      </c>
      <c r="Q67">
        <f>SUMIFS(I$26:I$46,$B$26:$B$46,$M64,$E$26:$E$46,"KWh")</f>
        <v>0</v>
      </c>
      <c r="R67" s="10">
        <f>SUMIFS(J$26:J$46,$B$26:$B$46,$M64,$E$26:$E$46,"KWh")</f>
        <v>0</v>
      </c>
    </row>
    <row r="68" spans="2:18" x14ac:dyDescent="0.35">
      <c r="B68" s="251"/>
      <c r="C68" s="251"/>
      <c r="D68" s="251"/>
      <c r="E68" s="251"/>
      <c r="F68" s="242"/>
      <c r="G68" s="242"/>
      <c r="H68" s="242"/>
      <c r="I68" s="242"/>
      <c r="J68" s="242"/>
      <c r="K68" s="242"/>
      <c r="M68" s="9"/>
      <c r="R68" s="10"/>
    </row>
    <row r="69" spans="2:18" x14ac:dyDescent="0.35">
      <c r="B69" s="239" t="s">
        <v>74</v>
      </c>
      <c r="C69" s="240" t="s">
        <v>368</v>
      </c>
      <c r="D69" s="240" t="s">
        <v>360</v>
      </c>
      <c r="E69" s="240" t="s">
        <v>394</v>
      </c>
      <c r="F69" s="240" t="s">
        <v>395</v>
      </c>
      <c r="G69" s="240" t="s">
        <v>396</v>
      </c>
      <c r="H69" s="240" t="s">
        <v>397</v>
      </c>
      <c r="I69" s="240" t="s">
        <v>398</v>
      </c>
      <c r="J69" s="241" t="s">
        <v>399</v>
      </c>
      <c r="K69" s="242"/>
      <c r="M69" s="9">
        <f>C_Lists!AF14</f>
        <v>0</v>
      </c>
      <c r="R69" s="10"/>
    </row>
    <row r="70" spans="2:18" x14ac:dyDescent="0.35">
      <c r="B70" s="252" t="str">
        <f t="shared" ref="B70:J70" si="47">B26</f>
        <v>Admin Buildings /Offices</v>
      </c>
      <c r="C70" s="253" t="str">
        <f t="shared" si="47"/>
        <v>Expansion Council Buildings</v>
      </c>
      <c r="D70" s="253" t="str">
        <f t="shared" si="47"/>
        <v>a</v>
      </c>
      <c r="E70" s="253" t="str">
        <f t="shared" si="47"/>
        <v>%</v>
      </c>
      <c r="F70" s="253">
        <f t="shared" si="47"/>
        <v>0.02</v>
      </c>
      <c r="G70" s="253">
        <f t="shared" si="47"/>
        <v>0.02</v>
      </c>
      <c r="H70" s="253">
        <f t="shared" si="47"/>
        <v>0.02</v>
      </c>
      <c r="I70" s="253">
        <f t="shared" si="47"/>
        <v>0.02</v>
      </c>
      <c r="J70" s="254">
        <f t="shared" si="47"/>
        <v>0.02</v>
      </c>
      <c r="K70" s="242"/>
      <c r="M70" s="9"/>
      <c r="N70" s="18">
        <v>2023</v>
      </c>
      <c r="O70" s="20">
        <v>2024</v>
      </c>
      <c r="P70" s="18">
        <v>2025</v>
      </c>
      <c r="Q70" s="20">
        <v>2026</v>
      </c>
      <c r="R70" s="18">
        <v>2027</v>
      </c>
    </row>
    <row r="71" spans="2:18" x14ac:dyDescent="0.35">
      <c r="B71" s="252" t="str">
        <f t="shared" ref="B71:J71" si="48">B27</f>
        <v>Car Parks</v>
      </c>
      <c r="C71" s="253" t="str">
        <f t="shared" si="48"/>
        <v>Heat Provision</v>
      </c>
      <c r="D71" s="253" t="str">
        <f t="shared" si="48"/>
        <v>b</v>
      </c>
      <c r="E71" s="253" t="str">
        <f t="shared" si="48"/>
        <v>KWh</v>
      </c>
      <c r="F71" s="253">
        <f t="shared" si="48"/>
        <v>500</v>
      </c>
      <c r="G71" s="253">
        <f t="shared" si="48"/>
        <v>500</v>
      </c>
      <c r="H71" s="253">
        <f t="shared" si="48"/>
        <v>500</v>
      </c>
      <c r="I71" s="253">
        <f t="shared" si="48"/>
        <v>500</v>
      </c>
      <c r="J71" s="254">
        <f t="shared" si="48"/>
        <v>500</v>
      </c>
      <c r="K71" s="242"/>
      <c r="M71" s="9" t="s">
        <v>336</v>
      </c>
      <c r="N71" s="54">
        <f>SUMIFS(F$26:F$46,$B$26:$B$46,$M69,$E$26:$E$46,"%")</f>
        <v>0</v>
      </c>
      <c r="O71" s="54">
        <f t="shared" ref="O71" si="49">SUMIFS(G$26:G$46,$B$26:$B$46,$M69,$E$26:$E$46,"%")</f>
        <v>0</v>
      </c>
      <c r="P71" s="54">
        <f t="shared" ref="P71" si="50">SUMIFS(H$26:H$46,$B$26:$B$46,$M69,$E$26:$E$46,"%")</f>
        <v>0</v>
      </c>
      <c r="Q71" s="54">
        <f t="shared" ref="Q71" si="51">SUMIFS(I$26:I$46,$B$26:$B$46,$M69,$E$26:$E$46,"%")</f>
        <v>0</v>
      </c>
      <c r="R71" s="193">
        <f t="shared" ref="R71" si="52">SUMIFS(J$26:J$46,$B$26:$B$46,$M69,$E$26:$E$46,"%")</f>
        <v>0</v>
      </c>
    </row>
    <row r="72" spans="2:18" x14ac:dyDescent="0.35">
      <c r="B72" s="252" t="str">
        <f t="shared" ref="B72:J72" si="53">B28</f>
        <v>Care Homes</v>
      </c>
      <c r="C72" s="253" t="str">
        <f t="shared" si="53"/>
        <v>EV Infrastructure</v>
      </c>
      <c r="D72" s="253" t="str">
        <f t="shared" si="53"/>
        <v>c</v>
      </c>
      <c r="E72" s="253" t="str">
        <f t="shared" si="53"/>
        <v>%</v>
      </c>
      <c r="F72" s="253">
        <f t="shared" si="53"/>
        <v>0.03</v>
      </c>
      <c r="G72" s="253">
        <f t="shared" si="53"/>
        <v>0.03</v>
      </c>
      <c r="H72" s="253">
        <f t="shared" si="53"/>
        <v>0.03</v>
      </c>
      <c r="I72" s="253">
        <f t="shared" si="53"/>
        <v>0.03</v>
      </c>
      <c r="J72" s="254">
        <f t="shared" si="53"/>
        <v>0.03</v>
      </c>
      <c r="K72" s="242"/>
      <c r="M72" s="9" t="s">
        <v>337</v>
      </c>
      <c r="N72">
        <f>SUMIFS(F$26:F$46,$B$26:$B$46,$M69,$E$26:$E$46,"KWh")</f>
        <v>0</v>
      </c>
      <c r="O72">
        <f>SUMIFS(G$26:G$46,$B$26:$B$46,$M69,$E$26:$E$46,"KWh")</f>
        <v>0</v>
      </c>
      <c r="P72">
        <f>SUMIFS(H$26:H$46,$B$26:$B$46,$M69,$E$26:$E$46,"KWh")</f>
        <v>0</v>
      </c>
      <c r="Q72">
        <f>SUMIFS(I$26:I$46,$B$26:$B$46,$M69,$E$26:$E$46,"KWh")</f>
        <v>0</v>
      </c>
      <c r="R72" s="10">
        <f>SUMIFS(J$26:J$46,$B$26:$B$46,$M69,$E$26:$E$46,"KWh")</f>
        <v>0</v>
      </c>
    </row>
    <row r="73" spans="2:18" x14ac:dyDescent="0.35">
      <c r="B73" s="252" t="str">
        <f t="shared" ref="B73:J73" si="54">B29</f>
        <v>Commercial Properties</v>
      </c>
      <c r="C73" s="253" t="str">
        <f t="shared" si="54"/>
        <v>EV Infrastructure</v>
      </c>
      <c r="D73" s="253" t="str">
        <f t="shared" si="54"/>
        <v>c</v>
      </c>
      <c r="E73" s="253" t="str">
        <f t="shared" si="54"/>
        <v>KWh</v>
      </c>
      <c r="F73" s="253">
        <f t="shared" si="54"/>
        <v>1000</v>
      </c>
      <c r="G73" s="253">
        <f t="shared" si="54"/>
        <v>500</v>
      </c>
      <c r="H73" s="253">
        <f t="shared" si="54"/>
        <v>500</v>
      </c>
      <c r="I73" s="253">
        <f t="shared" si="54"/>
        <v>500</v>
      </c>
      <c r="J73" s="254">
        <f t="shared" si="54"/>
        <v>500</v>
      </c>
      <c r="K73" s="242"/>
      <c r="M73" s="9"/>
      <c r="R73" s="10"/>
    </row>
    <row r="74" spans="2:18" x14ac:dyDescent="0.35">
      <c r="B74" s="252" t="str">
        <f t="shared" ref="B74:J74" si="55">B30</f>
        <v>Community Centres</v>
      </c>
      <c r="C74" s="253" t="str">
        <f t="shared" si="55"/>
        <v>EV Infrastructure</v>
      </c>
      <c r="D74" s="253" t="str">
        <f t="shared" si="55"/>
        <v>c</v>
      </c>
      <c r="E74" s="253" t="str">
        <f t="shared" si="55"/>
        <v>%</v>
      </c>
      <c r="F74" s="253">
        <f t="shared" si="55"/>
        <v>0.05</v>
      </c>
      <c r="G74" s="253">
        <f t="shared" si="55"/>
        <v>0.02</v>
      </c>
      <c r="H74" s="253">
        <f t="shared" si="55"/>
        <v>0.02</v>
      </c>
      <c r="I74" s="253">
        <f t="shared" si="55"/>
        <v>0.02</v>
      </c>
      <c r="J74" s="254">
        <f t="shared" si="55"/>
        <v>0.02</v>
      </c>
      <c r="K74" s="242"/>
      <c r="M74" s="9">
        <f>C_Lists!AF15</f>
        <v>0</v>
      </c>
      <c r="R74" s="10"/>
    </row>
    <row r="75" spans="2:18" x14ac:dyDescent="0.35">
      <c r="B75" s="252" t="str">
        <f t="shared" ref="B75:J75" si="56">B31</f>
        <v>Day Centres</v>
      </c>
      <c r="C75" s="253" t="str">
        <f t="shared" si="56"/>
        <v>EV Infrastructure</v>
      </c>
      <c r="D75" s="253" t="str">
        <f t="shared" si="56"/>
        <v>c</v>
      </c>
      <c r="E75" s="253" t="str">
        <f t="shared" si="56"/>
        <v>KWh</v>
      </c>
      <c r="F75" s="253">
        <f t="shared" si="56"/>
        <v>1500</v>
      </c>
      <c r="G75" s="253">
        <f t="shared" si="56"/>
        <v>500</v>
      </c>
      <c r="H75" s="253">
        <f t="shared" si="56"/>
        <v>500</v>
      </c>
      <c r="I75" s="253">
        <f t="shared" si="56"/>
        <v>500</v>
      </c>
      <c r="J75" s="254">
        <f t="shared" si="56"/>
        <v>500</v>
      </c>
      <c r="K75" s="242"/>
      <c r="M75" s="9"/>
      <c r="N75" s="18">
        <v>2023</v>
      </c>
      <c r="O75" s="20">
        <v>2024</v>
      </c>
      <c r="P75" s="18">
        <v>2025</v>
      </c>
      <c r="Q75" s="20">
        <v>2026</v>
      </c>
      <c r="R75" s="18">
        <v>2027</v>
      </c>
    </row>
    <row r="76" spans="2:18" x14ac:dyDescent="0.35">
      <c r="B76" s="252" t="str">
        <f t="shared" ref="B76:J76" si="57">B32</f>
        <v>Depots</v>
      </c>
      <c r="C76" s="253" t="str">
        <f t="shared" si="57"/>
        <v>EV Infrastructure</v>
      </c>
      <c r="D76" s="253" t="str">
        <f t="shared" si="57"/>
        <v>c</v>
      </c>
      <c r="E76" s="253" t="str">
        <f t="shared" si="57"/>
        <v>KWh</v>
      </c>
      <c r="F76" s="253">
        <f t="shared" si="57"/>
        <v>500.05</v>
      </c>
      <c r="G76" s="253">
        <f t="shared" si="57"/>
        <v>500</v>
      </c>
      <c r="H76" s="253">
        <f t="shared" si="57"/>
        <v>500</v>
      </c>
      <c r="I76" s="253">
        <f t="shared" si="57"/>
        <v>500</v>
      </c>
      <c r="J76" s="254">
        <f t="shared" si="57"/>
        <v>500</v>
      </c>
      <c r="K76" s="242"/>
      <c r="M76" s="9" t="s">
        <v>336</v>
      </c>
      <c r="N76" s="54">
        <f>SUMIFS(F$26:F$46,$B$26:$B$46,$M74,$E$26:$E$46,"%")</f>
        <v>0</v>
      </c>
      <c r="O76" s="54">
        <f t="shared" ref="O76" si="58">SUMIFS(G$26:G$46,$B$26:$B$46,$M74,$E$26:$E$46,"%")</f>
        <v>0</v>
      </c>
      <c r="P76" s="54">
        <f t="shared" ref="P76" si="59">SUMIFS(H$26:H$46,$B$26:$B$46,$M74,$E$26:$E$46,"%")</f>
        <v>0</v>
      </c>
      <c r="Q76" s="54">
        <f t="shared" ref="Q76" si="60">SUMIFS(I$26:I$46,$B$26:$B$46,$M74,$E$26:$E$46,"%")</f>
        <v>0</v>
      </c>
      <c r="R76" s="193">
        <f t="shared" ref="R76" si="61">SUMIFS(J$26:J$46,$B$26:$B$46,$M74,$E$26:$E$46,"%")</f>
        <v>0</v>
      </c>
    </row>
    <row r="77" spans="2:18" x14ac:dyDescent="0.35">
      <c r="B77" s="252" t="str">
        <f t="shared" ref="B77:J77" si="62">B33</f>
        <v>Galleries &amp; Theatres</v>
      </c>
      <c r="C77" s="253" t="str">
        <f t="shared" si="62"/>
        <v>EV Infrastructure</v>
      </c>
      <c r="D77" s="253" t="str">
        <f t="shared" si="62"/>
        <v>c</v>
      </c>
      <c r="E77" s="253" t="str">
        <f t="shared" si="62"/>
        <v>%</v>
      </c>
      <c r="F77" s="253">
        <f t="shared" si="62"/>
        <v>0.02</v>
      </c>
      <c r="G77" s="253">
        <f t="shared" si="62"/>
        <v>0.02</v>
      </c>
      <c r="H77" s="253">
        <f t="shared" si="62"/>
        <v>0.02</v>
      </c>
      <c r="I77" s="253">
        <f t="shared" si="62"/>
        <v>0.02</v>
      </c>
      <c r="J77" s="254">
        <f t="shared" si="62"/>
        <v>0.02</v>
      </c>
      <c r="K77" s="242"/>
      <c r="M77" s="9" t="s">
        <v>337</v>
      </c>
      <c r="N77">
        <f>SUMIFS(F$26:F$46,$B$26:$B$46,$M74,$E$26:$E$46,"KWh")</f>
        <v>0</v>
      </c>
      <c r="O77">
        <f>SUMIFS(G$26:G$46,$B$26:$B$46,$M74,$E$26:$E$46,"KWh")</f>
        <v>0</v>
      </c>
      <c r="P77">
        <f>SUMIFS(H$26:H$46,$B$26:$B$46,$M74,$E$26:$E$46,"KWh")</f>
        <v>0</v>
      </c>
      <c r="Q77">
        <f>SUMIFS(I$26:I$46,$B$26:$B$46,$M74,$E$26:$E$46,"KWh")</f>
        <v>0</v>
      </c>
      <c r="R77" s="10">
        <f>SUMIFS(J$26:J$46,$B$26:$B$46,$M74,$E$26:$E$46,"KWh")</f>
        <v>0</v>
      </c>
    </row>
    <row r="78" spans="2:18" x14ac:dyDescent="0.35">
      <c r="B78" s="252" t="str">
        <f t="shared" ref="B78:J78" si="63">B34</f>
        <v>Industrial Estates</v>
      </c>
      <c r="C78" s="253" t="str">
        <f t="shared" si="63"/>
        <v>EV Infrastructure</v>
      </c>
      <c r="D78" s="253" t="str">
        <f t="shared" si="63"/>
        <v>c</v>
      </c>
      <c r="E78" s="253" t="str">
        <f t="shared" si="63"/>
        <v>%</v>
      </c>
      <c r="F78" s="253">
        <f t="shared" si="63"/>
        <v>0.02</v>
      </c>
      <c r="G78" s="253">
        <f t="shared" si="63"/>
        <v>0.02</v>
      </c>
      <c r="H78" s="253">
        <f t="shared" si="63"/>
        <v>0.02</v>
      </c>
      <c r="I78" s="253">
        <f t="shared" si="63"/>
        <v>0.02</v>
      </c>
      <c r="J78" s="254">
        <f t="shared" si="63"/>
        <v>0.02</v>
      </c>
      <c r="K78" s="242"/>
      <c r="M78" s="9"/>
      <c r="R78" s="10"/>
    </row>
    <row r="79" spans="2:18" x14ac:dyDescent="0.35">
      <c r="B79" s="252" t="str">
        <f t="shared" ref="B79:J79" si="64">B35</f>
        <v>Leisure Centres/Pool</v>
      </c>
      <c r="C79" s="253" t="str">
        <f t="shared" si="64"/>
        <v>EV Infrastructure</v>
      </c>
      <c r="D79" s="253" t="str">
        <f t="shared" si="64"/>
        <v>c</v>
      </c>
      <c r="E79" s="253" t="str">
        <f t="shared" si="64"/>
        <v>KWh</v>
      </c>
      <c r="F79" s="253">
        <f t="shared" si="64"/>
        <v>500.02</v>
      </c>
      <c r="G79" s="253">
        <f t="shared" si="64"/>
        <v>500</v>
      </c>
      <c r="H79" s="253">
        <f t="shared" si="64"/>
        <v>500</v>
      </c>
      <c r="I79" s="253">
        <f t="shared" si="64"/>
        <v>500</v>
      </c>
      <c r="J79" s="254">
        <f t="shared" si="64"/>
        <v>500</v>
      </c>
      <c r="K79" s="242"/>
      <c r="M79" s="9">
        <f>C_Lists!AF16</f>
        <v>0</v>
      </c>
      <c r="R79" s="10"/>
    </row>
    <row r="80" spans="2:18" x14ac:dyDescent="0.35">
      <c r="B80" s="252" t="str">
        <f t="shared" ref="B80:J80" si="65">B36</f>
        <v>Libraries</v>
      </c>
      <c r="C80" s="253" t="str">
        <f t="shared" si="65"/>
        <v>EV Infrastructure</v>
      </c>
      <c r="D80" s="253" t="str">
        <f t="shared" si="65"/>
        <v>c</v>
      </c>
      <c r="E80" s="253" t="str">
        <f t="shared" si="65"/>
        <v>%</v>
      </c>
      <c r="F80" s="253">
        <f t="shared" si="65"/>
        <v>0.04</v>
      </c>
      <c r="G80" s="253">
        <f t="shared" si="65"/>
        <v>0.03</v>
      </c>
      <c r="H80" s="253">
        <f t="shared" si="65"/>
        <v>0.03</v>
      </c>
      <c r="I80" s="253">
        <f t="shared" si="65"/>
        <v>0.03</v>
      </c>
      <c r="J80" s="254">
        <f t="shared" si="65"/>
        <v>0.03</v>
      </c>
      <c r="K80" s="242"/>
      <c r="M80" s="9"/>
      <c r="N80" s="18">
        <v>2023</v>
      </c>
      <c r="O80" s="20">
        <v>2024</v>
      </c>
      <c r="P80" s="18">
        <v>2025</v>
      </c>
      <c r="Q80" s="20">
        <v>2026</v>
      </c>
      <c r="R80" s="18">
        <v>2027</v>
      </c>
    </row>
    <row r="81" spans="2:18" x14ac:dyDescent="0.35">
      <c r="B81" s="252" t="str">
        <f t="shared" ref="B81:J81" si="66">B37</f>
        <v>Markets</v>
      </c>
      <c r="C81" s="253" t="str">
        <f t="shared" si="66"/>
        <v>EV Infrastructure</v>
      </c>
      <c r="D81" s="253" t="str">
        <f t="shared" si="66"/>
        <v>c</v>
      </c>
      <c r="E81" s="253" t="str">
        <f t="shared" si="66"/>
        <v>KWh</v>
      </c>
      <c r="F81" s="253">
        <f t="shared" si="66"/>
        <v>1000.02</v>
      </c>
      <c r="G81" s="253">
        <f t="shared" si="66"/>
        <v>500</v>
      </c>
      <c r="H81" s="253">
        <f t="shared" si="66"/>
        <v>500</v>
      </c>
      <c r="I81" s="253">
        <f t="shared" si="66"/>
        <v>500</v>
      </c>
      <c r="J81" s="254">
        <f t="shared" si="66"/>
        <v>500</v>
      </c>
      <c r="K81" s="242"/>
      <c r="M81" s="9" t="s">
        <v>336</v>
      </c>
      <c r="N81" s="54">
        <f>SUMIFS(F$26:F$46,$B$26:$B$46,$M79,$E$26:$E$46,"%")</f>
        <v>0</v>
      </c>
      <c r="O81" s="54">
        <f t="shared" ref="O81" si="67">SUMIFS(G$26:G$46,$B$26:$B$46,$M79,$E$26:$E$46,"%")</f>
        <v>0</v>
      </c>
      <c r="P81" s="54">
        <f t="shared" ref="P81" si="68">SUMIFS(H$26:H$46,$B$26:$B$46,$M79,$E$26:$E$46,"%")</f>
        <v>0</v>
      </c>
      <c r="Q81" s="54">
        <f t="shared" ref="Q81" si="69">SUMIFS(I$26:I$46,$B$26:$B$46,$M79,$E$26:$E$46,"%")</f>
        <v>0</v>
      </c>
      <c r="R81" s="193">
        <f t="shared" ref="R81" si="70">SUMIFS(J$26:J$46,$B$26:$B$46,$M79,$E$26:$E$46,"%")</f>
        <v>0</v>
      </c>
    </row>
    <row r="82" spans="2:18" x14ac:dyDescent="0.35">
      <c r="B82" s="252" t="str">
        <f t="shared" ref="B82:J82" si="71">B38</f>
        <v>Museums</v>
      </c>
      <c r="C82" s="253" t="str">
        <f t="shared" si="71"/>
        <v>EV Infrastructure</v>
      </c>
      <c r="D82" s="253" t="str">
        <f t="shared" si="71"/>
        <v>c</v>
      </c>
      <c r="E82" s="253" t="str">
        <f t="shared" si="71"/>
        <v>%</v>
      </c>
      <c r="F82" s="253">
        <f t="shared" si="71"/>
        <v>0.06</v>
      </c>
      <c r="G82" s="253">
        <f t="shared" si="71"/>
        <v>0.02</v>
      </c>
      <c r="H82" s="253">
        <f t="shared" si="71"/>
        <v>0.02</v>
      </c>
      <c r="I82" s="253">
        <f t="shared" si="71"/>
        <v>0.02</v>
      </c>
      <c r="J82" s="254">
        <f t="shared" si="71"/>
        <v>0.02</v>
      </c>
      <c r="K82" s="242"/>
      <c r="M82" s="9" t="s">
        <v>337</v>
      </c>
      <c r="N82">
        <f>SUMIFS(F$26:F$46,$B$26:$B$46,$M79,$E$26:$E$46,"KWh")</f>
        <v>0</v>
      </c>
      <c r="O82">
        <f>SUMIFS(G$26:G$46,$B$26:$B$46,$M79,$E$26:$E$46,"KWh")</f>
        <v>0</v>
      </c>
      <c r="P82">
        <f>SUMIFS(H$26:H$46,$B$26:$B$46,$M79,$E$26:$E$46,"KWh")</f>
        <v>0</v>
      </c>
      <c r="Q82">
        <f>SUMIFS(I$26:I$46,$B$26:$B$46,$M79,$E$26:$E$46,"KWh")</f>
        <v>0</v>
      </c>
      <c r="R82" s="10">
        <f>SUMIFS(J$26:J$46,$B$26:$B$46,$M79,$E$26:$E$46,"KWh")</f>
        <v>0</v>
      </c>
    </row>
    <row r="83" spans="2:18" x14ac:dyDescent="0.35">
      <c r="B83" s="252" t="str">
        <f t="shared" ref="B83:J83" si="72">B39</f>
        <v>Parks</v>
      </c>
      <c r="C83" s="253" t="str">
        <f t="shared" si="72"/>
        <v>EV Infrastructure</v>
      </c>
      <c r="D83" s="253" t="str">
        <f t="shared" si="72"/>
        <v>c</v>
      </c>
      <c r="E83" s="253" t="str">
        <f t="shared" si="72"/>
        <v>KWh</v>
      </c>
      <c r="F83" s="253">
        <f t="shared" si="72"/>
        <v>1500.02</v>
      </c>
      <c r="G83" s="253">
        <f t="shared" si="72"/>
        <v>500</v>
      </c>
      <c r="H83" s="253">
        <f t="shared" si="72"/>
        <v>500</v>
      </c>
      <c r="I83" s="253">
        <f t="shared" si="72"/>
        <v>500</v>
      </c>
      <c r="J83" s="254">
        <f t="shared" si="72"/>
        <v>500</v>
      </c>
      <c r="K83" s="242"/>
      <c r="M83" s="9"/>
      <c r="R83" s="10"/>
    </row>
    <row r="84" spans="2:18" x14ac:dyDescent="0.35">
      <c r="B84" s="252" t="str">
        <f t="shared" ref="B84:J84" si="73">B40</f>
        <v>Primary Schools</v>
      </c>
      <c r="C84" s="253" t="str">
        <f t="shared" si="73"/>
        <v>EV Infrastructure</v>
      </c>
      <c r="D84" s="253" t="str">
        <f t="shared" si="73"/>
        <v>c</v>
      </c>
      <c r="E84" s="253" t="str">
        <f t="shared" si="73"/>
        <v>%</v>
      </c>
      <c r="F84" s="253">
        <f t="shared" si="73"/>
        <v>0.08</v>
      </c>
      <c r="G84" s="253">
        <f t="shared" si="73"/>
        <v>0.03</v>
      </c>
      <c r="H84" s="253">
        <f t="shared" si="73"/>
        <v>0.03</v>
      </c>
      <c r="I84" s="253">
        <f t="shared" si="73"/>
        <v>0.03</v>
      </c>
      <c r="J84" s="254">
        <f t="shared" si="73"/>
        <v>0.03</v>
      </c>
      <c r="K84" s="242"/>
      <c r="M84" s="9">
        <f>C_Lists!AF17</f>
        <v>0</v>
      </c>
      <c r="R84" s="10"/>
    </row>
    <row r="85" spans="2:18" x14ac:dyDescent="0.35">
      <c r="B85" s="252" t="str">
        <f t="shared" ref="B85:J85" si="74">B41</f>
        <v>Public Conveniences</v>
      </c>
      <c r="C85" s="253" t="str">
        <f t="shared" si="74"/>
        <v>EV Infrastructure</v>
      </c>
      <c r="D85" s="253" t="str">
        <f t="shared" si="74"/>
        <v>c</v>
      </c>
      <c r="E85" s="253" t="str">
        <f t="shared" si="74"/>
        <v>KWh</v>
      </c>
      <c r="F85" s="253">
        <f t="shared" si="74"/>
        <v>2000.02</v>
      </c>
      <c r="G85" s="253">
        <f t="shared" si="74"/>
        <v>500</v>
      </c>
      <c r="H85" s="253">
        <f t="shared" si="74"/>
        <v>500</v>
      </c>
      <c r="I85" s="253">
        <f t="shared" si="74"/>
        <v>500</v>
      </c>
      <c r="J85" s="254">
        <f t="shared" si="74"/>
        <v>500</v>
      </c>
      <c r="K85" s="242"/>
      <c r="M85" s="9"/>
      <c r="N85" s="18">
        <v>2023</v>
      </c>
      <c r="O85" s="20">
        <v>2024</v>
      </c>
      <c r="P85" s="18">
        <v>2025</v>
      </c>
      <c r="Q85" s="20">
        <v>2026</v>
      </c>
      <c r="R85" s="18">
        <v>2027</v>
      </c>
    </row>
    <row r="86" spans="2:18" x14ac:dyDescent="0.35">
      <c r="B86" s="252" t="str">
        <f t="shared" ref="B86:J86" si="75">B42</f>
        <v>Secondary Schools</v>
      </c>
      <c r="C86" s="253" t="str">
        <f t="shared" si="75"/>
        <v>EV Infrastructure</v>
      </c>
      <c r="D86" s="253" t="str">
        <f t="shared" si="75"/>
        <v>c</v>
      </c>
      <c r="E86" s="253" t="str">
        <f t="shared" si="75"/>
        <v>KWh</v>
      </c>
      <c r="F86" s="253">
        <f t="shared" si="75"/>
        <v>500.08</v>
      </c>
      <c r="G86" s="253">
        <f t="shared" si="75"/>
        <v>500</v>
      </c>
      <c r="H86" s="253">
        <f t="shared" si="75"/>
        <v>500</v>
      </c>
      <c r="I86" s="253">
        <f t="shared" si="75"/>
        <v>500</v>
      </c>
      <c r="J86" s="254">
        <f t="shared" si="75"/>
        <v>500</v>
      </c>
      <c r="K86" s="242"/>
      <c r="M86" s="9" t="s">
        <v>336</v>
      </c>
      <c r="N86" s="54">
        <f>SUMIFS(F$26:F$46,$B$26:$B$46,$M84,$E$26:$E$46,"%")</f>
        <v>0</v>
      </c>
      <c r="O86" s="54">
        <f t="shared" ref="O86" si="76">SUMIFS(G$26:G$46,$B$26:$B$46,$M84,$E$26:$E$46,"%")</f>
        <v>0</v>
      </c>
      <c r="P86" s="54">
        <f t="shared" ref="P86" si="77">SUMIFS(H$26:H$46,$B$26:$B$46,$M84,$E$26:$E$46,"%")</f>
        <v>0</v>
      </c>
      <c r="Q86" s="54">
        <f t="shared" ref="Q86" si="78">SUMIFS(I$26:I$46,$B$26:$B$46,$M84,$E$26:$E$46,"%")</f>
        <v>0</v>
      </c>
      <c r="R86" s="193">
        <f t="shared" ref="R86" si="79">SUMIFS(J$26:J$46,$B$26:$B$46,$M84,$E$26:$E$46,"%")</f>
        <v>0</v>
      </c>
    </row>
    <row r="87" spans="2:18" x14ac:dyDescent="0.35">
      <c r="B87" s="252" t="str">
        <f t="shared" ref="B87:J87" si="80">B43</f>
        <v>Street lighting</v>
      </c>
      <c r="C87" s="253" t="str">
        <f t="shared" si="80"/>
        <v>EV Infrastructure</v>
      </c>
      <c r="D87" s="253" t="str">
        <f t="shared" si="80"/>
        <v>c</v>
      </c>
      <c r="E87" s="253" t="str">
        <f t="shared" si="80"/>
        <v>%</v>
      </c>
      <c r="F87" s="253">
        <f t="shared" si="80"/>
        <v>0.1</v>
      </c>
      <c r="G87" s="253">
        <f t="shared" si="80"/>
        <v>0.02</v>
      </c>
      <c r="H87" s="253">
        <f t="shared" si="80"/>
        <v>0.02</v>
      </c>
      <c r="I87" s="253">
        <f t="shared" si="80"/>
        <v>0.02</v>
      </c>
      <c r="J87" s="254">
        <f t="shared" si="80"/>
        <v>0.02</v>
      </c>
      <c r="K87" s="242"/>
      <c r="M87" s="9" t="s">
        <v>337</v>
      </c>
      <c r="N87">
        <f>SUMIFS(F$26:F$46,$B$26:$B$46,$M84,$E$26:$E$46,"KWh")</f>
        <v>0</v>
      </c>
      <c r="O87">
        <f>SUMIFS(G$26:G$46,$B$26:$B$46,$M84,$E$26:$E$46,"KWh")</f>
        <v>0</v>
      </c>
      <c r="P87">
        <f>SUMIFS(H$26:H$46,$B$26:$B$46,$M84,$E$26:$E$46,"KWh")</f>
        <v>0</v>
      </c>
      <c r="Q87">
        <f>SUMIFS(I$26:I$46,$B$26:$B$46,$M84,$E$26:$E$46,"KWh")</f>
        <v>0</v>
      </c>
      <c r="R87" s="10">
        <f>SUMIFS(J$26:J$46,$B$26:$B$46,$M84,$E$26:$E$46,"KWh")</f>
        <v>0</v>
      </c>
    </row>
    <row r="88" spans="2:18" x14ac:dyDescent="0.35">
      <c r="B88" s="252" t="str">
        <f t="shared" ref="B88:J88" si="81">B44</f>
        <v>Cat19</v>
      </c>
      <c r="C88" s="253" t="str">
        <f t="shared" si="81"/>
        <v>EV Infrastructure</v>
      </c>
      <c r="D88" s="253" t="str">
        <f t="shared" si="81"/>
        <v>c</v>
      </c>
      <c r="E88" s="253" t="str">
        <f t="shared" si="81"/>
        <v>KWh</v>
      </c>
      <c r="F88" s="253">
        <f t="shared" si="81"/>
        <v>1000.0799999999999</v>
      </c>
      <c r="G88" s="253">
        <f t="shared" si="81"/>
        <v>500</v>
      </c>
      <c r="H88" s="253">
        <f t="shared" si="81"/>
        <v>500</v>
      </c>
      <c r="I88" s="253">
        <f t="shared" si="81"/>
        <v>500</v>
      </c>
      <c r="J88" s="254">
        <f t="shared" si="81"/>
        <v>500</v>
      </c>
      <c r="K88" s="242"/>
      <c r="M88" s="9"/>
      <c r="R88" s="10"/>
    </row>
    <row r="89" spans="2:18" x14ac:dyDescent="0.35">
      <c r="B89" s="252" t="str">
        <f t="shared" ref="B89:J89" si="82">B45</f>
        <v>Cat19</v>
      </c>
      <c r="C89" s="253" t="str">
        <f t="shared" si="82"/>
        <v>EV Infrastructure</v>
      </c>
      <c r="D89" s="253" t="str">
        <f t="shared" si="82"/>
        <v>c</v>
      </c>
      <c r="E89" s="253" t="str">
        <f t="shared" si="82"/>
        <v>%</v>
      </c>
      <c r="F89" s="253">
        <f t="shared" si="82"/>
        <v>0.12000000000000001</v>
      </c>
      <c r="G89" s="253">
        <f t="shared" si="82"/>
        <v>0.03</v>
      </c>
      <c r="H89" s="253">
        <f t="shared" si="82"/>
        <v>0.03</v>
      </c>
      <c r="I89" s="253">
        <f t="shared" si="82"/>
        <v>0.03</v>
      </c>
      <c r="J89" s="254">
        <f t="shared" si="82"/>
        <v>0.03</v>
      </c>
      <c r="K89" s="242"/>
      <c r="M89" s="9">
        <f>C_Lists!AF18</f>
        <v>0</v>
      </c>
      <c r="R89" s="10"/>
    </row>
    <row r="90" spans="2:18" x14ac:dyDescent="0.35">
      <c r="B90" s="255" t="str">
        <f t="shared" ref="B90:J90" si="83">B46</f>
        <v>Cat19</v>
      </c>
      <c r="C90" s="256" t="str">
        <f t="shared" si="83"/>
        <v>EV Infrastructure</v>
      </c>
      <c r="D90" s="256" t="str">
        <f t="shared" si="83"/>
        <v>c</v>
      </c>
      <c r="E90" s="256" t="str">
        <f t="shared" si="83"/>
        <v>KWh</v>
      </c>
      <c r="F90" s="256">
        <f t="shared" si="83"/>
        <v>1500.08</v>
      </c>
      <c r="G90" s="256">
        <f t="shared" si="83"/>
        <v>500</v>
      </c>
      <c r="H90" s="256">
        <f t="shared" si="83"/>
        <v>500</v>
      </c>
      <c r="I90" s="256">
        <f t="shared" si="83"/>
        <v>500</v>
      </c>
      <c r="J90" s="257">
        <f t="shared" si="83"/>
        <v>500</v>
      </c>
      <c r="K90" s="242"/>
      <c r="M90" s="9"/>
      <c r="N90" s="18">
        <v>2023</v>
      </c>
      <c r="O90" s="20">
        <v>2024</v>
      </c>
      <c r="P90" s="18">
        <v>2025</v>
      </c>
      <c r="Q90" s="20">
        <v>2026</v>
      </c>
      <c r="R90" s="18">
        <v>2027</v>
      </c>
    </row>
    <row r="91" spans="2:18" x14ac:dyDescent="0.35">
      <c r="M91" s="9" t="s">
        <v>336</v>
      </c>
      <c r="N91" s="54">
        <f>SUMIFS(F$26:F$46,$B$26:$B$46,$M89,$E$26:$E$46,"%")</f>
        <v>0</v>
      </c>
      <c r="O91" s="54">
        <f t="shared" ref="O91" si="84">SUMIFS(G$26:G$46,$B$26:$B$46,$M89,$E$26:$E$46,"%")</f>
        <v>0</v>
      </c>
      <c r="P91" s="54">
        <f t="shared" ref="P91" si="85">SUMIFS(H$26:H$46,$B$26:$B$46,$M89,$E$26:$E$46,"%")</f>
        <v>0</v>
      </c>
      <c r="Q91" s="54">
        <f t="shared" ref="Q91" si="86">SUMIFS(I$26:I$46,$B$26:$B$46,$M89,$E$26:$E$46,"%")</f>
        <v>0</v>
      </c>
      <c r="R91" s="193">
        <f t="shared" ref="R91" si="87">SUMIFS(J$26:J$46,$B$26:$B$46,$M89,$E$26:$E$46,"%")</f>
        <v>0</v>
      </c>
    </row>
    <row r="92" spans="2:18" x14ac:dyDescent="0.35">
      <c r="M92" s="9" t="s">
        <v>337</v>
      </c>
      <c r="N92">
        <f>SUMIFS(F$26:F$46,$B$26:$B$46,$M89,$E$26:$E$46,"KWh")</f>
        <v>0</v>
      </c>
      <c r="O92">
        <f>SUMIFS(G$26:G$46,$B$26:$B$46,$M89,$E$26:$E$46,"KWh")</f>
        <v>0</v>
      </c>
      <c r="P92">
        <f>SUMIFS(H$26:H$46,$B$26:$B$46,$M89,$E$26:$E$46,"KWh")</f>
        <v>0</v>
      </c>
      <c r="Q92">
        <f>SUMIFS(I$26:I$46,$B$26:$B$46,$M89,$E$26:$E$46,"KWh")</f>
        <v>0</v>
      </c>
      <c r="R92" s="10">
        <f>SUMIFS(J$26:J$46,$B$26:$B$46,$M89,$E$26:$E$46,"KWh")</f>
        <v>0</v>
      </c>
    </row>
    <row r="93" spans="2:18" x14ac:dyDescent="0.35">
      <c r="M93" s="9"/>
      <c r="R93" s="10"/>
    </row>
    <row r="94" spans="2:18" x14ac:dyDescent="0.35">
      <c r="M94" s="9">
        <f>C_Lists!AF19</f>
        <v>0</v>
      </c>
      <c r="R94" s="10"/>
    </row>
    <row r="95" spans="2:18" x14ac:dyDescent="0.35">
      <c r="M95" s="9"/>
      <c r="N95" s="18">
        <v>2023</v>
      </c>
      <c r="O95" s="20">
        <v>2024</v>
      </c>
      <c r="P95" s="18">
        <v>2025</v>
      </c>
      <c r="Q95" s="20">
        <v>2026</v>
      </c>
      <c r="R95" s="18">
        <v>2027</v>
      </c>
    </row>
    <row r="96" spans="2:18" x14ac:dyDescent="0.35">
      <c r="M96" s="9" t="s">
        <v>336</v>
      </c>
      <c r="N96" s="54">
        <f>SUMIFS(F$26:F$46,$B$26:$B$46,$M94,$E$26:$E$46,"%")</f>
        <v>0</v>
      </c>
      <c r="O96" s="54">
        <f t="shared" ref="O96" si="88">SUMIFS(G$26:G$46,$B$26:$B$46,$M94,$E$26:$E$46,"%")</f>
        <v>0</v>
      </c>
      <c r="P96" s="54">
        <f t="shared" ref="P96" si="89">SUMIFS(H$26:H$46,$B$26:$B$46,$M94,$E$26:$E$46,"%")</f>
        <v>0</v>
      </c>
      <c r="Q96" s="54">
        <f t="shared" ref="Q96" si="90">SUMIFS(I$26:I$46,$B$26:$B$46,$M94,$E$26:$E$46,"%")</f>
        <v>0</v>
      </c>
      <c r="R96" s="193">
        <f t="shared" ref="R96" si="91">SUMIFS(J$26:J$46,$B$26:$B$46,$M94,$E$26:$E$46,"%")</f>
        <v>0</v>
      </c>
    </row>
    <row r="97" spans="13:18" x14ac:dyDescent="0.35">
      <c r="M97" s="9" t="s">
        <v>337</v>
      </c>
      <c r="N97">
        <f>SUMIFS(F$26:F$46,$B$26:$B$46,$M94,$E$26:$E$46,"KWh")</f>
        <v>0</v>
      </c>
      <c r="O97">
        <f>SUMIFS(G$26:G$46,$B$26:$B$46,$M94,$E$26:$E$46,"KWh")</f>
        <v>0</v>
      </c>
      <c r="P97">
        <f>SUMIFS(H$26:H$46,$B$26:$B$46,$M94,$E$26:$E$46,"KWh")</f>
        <v>0</v>
      </c>
      <c r="Q97">
        <f>SUMIFS(I$26:I$46,$B$26:$B$46,$M94,$E$26:$E$46,"KWh")</f>
        <v>0</v>
      </c>
      <c r="R97" s="10">
        <f>SUMIFS(J$26:J$46,$B$26:$B$46,$M94,$E$26:$E$46,"KWh")</f>
        <v>0</v>
      </c>
    </row>
    <row r="98" spans="13:18" x14ac:dyDescent="0.35">
      <c r="M98" s="9"/>
      <c r="R98" s="10"/>
    </row>
    <row r="99" spans="13:18" x14ac:dyDescent="0.35">
      <c r="M99" s="9">
        <f>C_Lists!AF20</f>
        <v>0</v>
      </c>
      <c r="R99" s="10"/>
    </row>
    <row r="100" spans="13:18" x14ac:dyDescent="0.35">
      <c r="M100" s="9"/>
      <c r="N100" s="18">
        <v>2023</v>
      </c>
      <c r="O100" s="20">
        <v>2024</v>
      </c>
      <c r="P100" s="18">
        <v>2025</v>
      </c>
      <c r="Q100" s="20">
        <v>2026</v>
      </c>
      <c r="R100" s="18">
        <v>2027</v>
      </c>
    </row>
    <row r="101" spans="13:18" x14ac:dyDescent="0.35">
      <c r="M101" s="9" t="s">
        <v>336</v>
      </c>
      <c r="N101" s="54">
        <f>SUMIFS(F$26:F$46,$B$26:$B$46,$M99,$E$26:$E$46,"%")</f>
        <v>0</v>
      </c>
      <c r="O101" s="54">
        <f t="shared" ref="O101" si="92">SUMIFS(G$26:G$46,$B$26:$B$46,$M99,$E$26:$E$46,"%")</f>
        <v>0</v>
      </c>
      <c r="P101" s="54">
        <f t="shared" ref="P101" si="93">SUMIFS(H$26:H$46,$B$26:$B$46,$M99,$E$26:$E$46,"%")</f>
        <v>0</v>
      </c>
      <c r="Q101" s="54">
        <f t="shared" ref="Q101" si="94">SUMIFS(I$26:I$46,$B$26:$B$46,$M99,$E$26:$E$46,"%")</f>
        <v>0</v>
      </c>
      <c r="R101" s="193">
        <f t="shared" ref="R101" si="95">SUMIFS(J$26:J$46,$B$26:$B$46,$M99,$E$26:$E$46,"%")</f>
        <v>0</v>
      </c>
    </row>
    <row r="102" spans="13:18" x14ac:dyDescent="0.35">
      <c r="M102" s="9" t="s">
        <v>337</v>
      </c>
      <c r="N102">
        <f>SUMIFS(F$26:F$46,$B$26:$B$46,$M99,$E$26:$E$46,"KWh")</f>
        <v>0</v>
      </c>
      <c r="O102">
        <f>SUMIFS(G$26:G$46,$B$26:$B$46,$M99,$E$26:$E$46,"KWh")</f>
        <v>0</v>
      </c>
      <c r="P102">
        <f>SUMIFS(H$26:H$46,$B$26:$B$46,$M99,$E$26:$E$46,"KWh")</f>
        <v>0</v>
      </c>
      <c r="Q102">
        <f>SUMIFS(I$26:I$46,$B$26:$B$46,$M99,$E$26:$E$46,"KWh")</f>
        <v>0</v>
      </c>
      <c r="R102" s="10">
        <f>SUMIFS(J$26:J$46,$B$26:$B$46,$M99,$E$26:$E$46,"KWh")</f>
        <v>0</v>
      </c>
    </row>
    <row r="103" spans="13:18" x14ac:dyDescent="0.35">
      <c r="M103" s="9"/>
      <c r="R103" s="10"/>
    </row>
    <row r="104" spans="13:18" x14ac:dyDescent="0.35">
      <c r="M104" s="9">
        <f>C_Lists!AF21</f>
        <v>0</v>
      </c>
      <c r="R104" s="10"/>
    </row>
    <row r="105" spans="13:18" x14ac:dyDescent="0.35">
      <c r="M105" s="9"/>
      <c r="N105" s="18">
        <v>2023</v>
      </c>
      <c r="O105" s="20">
        <v>2024</v>
      </c>
      <c r="P105" s="18">
        <v>2025</v>
      </c>
      <c r="Q105" s="20">
        <v>2026</v>
      </c>
      <c r="R105" s="18">
        <v>2027</v>
      </c>
    </row>
    <row r="106" spans="13:18" x14ac:dyDescent="0.35">
      <c r="M106" s="9" t="s">
        <v>336</v>
      </c>
      <c r="N106" s="54">
        <f>SUMIFS(F$26:F$46,$B$26:$B$46,$M104,$E$26:$E$46,"%")</f>
        <v>0</v>
      </c>
      <c r="O106" s="54">
        <f t="shared" ref="O106" si="96">SUMIFS(G$26:G$46,$B$26:$B$46,$M104,$E$26:$E$46,"%")</f>
        <v>0</v>
      </c>
      <c r="P106" s="54">
        <f t="shared" ref="P106" si="97">SUMIFS(H$26:H$46,$B$26:$B$46,$M104,$E$26:$E$46,"%")</f>
        <v>0</v>
      </c>
      <c r="Q106" s="54">
        <f t="shared" ref="Q106" si="98">SUMIFS(I$26:I$46,$B$26:$B$46,$M104,$E$26:$E$46,"%")</f>
        <v>0</v>
      </c>
      <c r="R106" s="193">
        <f t="shared" ref="R106" si="99">SUMIFS(J$26:J$46,$B$26:$B$46,$M104,$E$26:$E$46,"%")</f>
        <v>0</v>
      </c>
    </row>
    <row r="107" spans="13:18" x14ac:dyDescent="0.35">
      <c r="M107" s="9" t="s">
        <v>337</v>
      </c>
      <c r="N107">
        <f>SUMIFS(F$26:F$46,$B$26:$B$46,$M104,$E$26:$E$46,"KWh")</f>
        <v>0</v>
      </c>
      <c r="O107">
        <f>SUMIFS(G$26:G$46,$B$26:$B$46,$M104,$E$26:$E$46,"KWh")</f>
        <v>0</v>
      </c>
      <c r="P107">
        <f>SUMIFS(H$26:H$46,$B$26:$B$46,$M104,$E$26:$E$46,"KWh")</f>
        <v>0</v>
      </c>
      <c r="Q107">
        <f>SUMIFS(I$26:I$46,$B$26:$B$46,$M104,$E$26:$E$46,"KWh")</f>
        <v>0</v>
      </c>
      <c r="R107" s="10">
        <f>SUMIFS(J$26:J$46,$B$26:$B$46,$M104,$E$26:$E$46,"KWh")</f>
        <v>0</v>
      </c>
    </row>
    <row r="108" spans="13:18" x14ac:dyDescent="0.35">
      <c r="M108" s="9"/>
      <c r="R108" s="10"/>
    </row>
    <row r="109" spans="13:18" x14ac:dyDescent="0.35">
      <c r="M109" s="9">
        <f>C_Lists!AF22</f>
        <v>0</v>
      </c>
      <c r="R109" s="10"/>
    </row>
    <row r="110" spans="13:18" x14ac:dyDescent="0.35">
      <c r="M110" s="9"/>
      <c r="N110" s="18">
        <v>2023</v>
      </c>
      <c r="O110" s="20">
        <v>2024</v>
      </c>
      <c r="P110" s="18">
        <v>2025</v>
      </c>
      <c r="Q110" s="20">
        <v>2026</v>
      </c>
      <c r="R110" s="18">
        <v>2027</v>
      </c>
    </row>
    <row r="111" spans="13:18" x14ac:dyDescent="0.35">
      <c r="M111" s="9" t="s">
        <v>336</v>
      </c>
      <c r="N111" s="54">
        <f>SUMIFS(F$26:F$46,$B$26:$B$46,$M109,$E$26:$E$46,"%")</f>
        <v>0</v>
      </c>
      <c r="O111" s="54">
        <f t="shared" ref="O111" si="100">SUMIFS(G$26:G$46,$B$26:$B$46,$M109,$E$26:$E$46,"%")</f>
        <v>0</v>
      </c>
      <c r="P111" s="54">
        <f t="shared" ref="P111" si="101">SUMIFS(H$26:H$46,$B$26:$B$46,$M109,$E$26:$E$46,"%")</f>
        <v>0</v>
      </c>
      <c r="Q111" s="54">
        <f t="shared" ref="Q111" si="102">SUMIFS(I$26:I$46,$B$26:$B$46,$M109,$E$26:$E$46,"%")</f>
        <v>0</v>
      </c>
      <c r="R111" s="193">
        <f t="shared" ref="R111" si="103">SUMIFS(J$26:J$46,$B$26:$B$46,$M109,$E$26:$E$46,"%")</f>
        <v>0</v>
      </c>
    </row>
    <row r="112" spans="13:18" x14ac:dyDescent="0.35">
      <c r="M112" s="9" t="s">
        <v>337</v>
      </c>
      <c r="N112">
        <f>SUMIFS(F$26:F$46,$B$26:$B$46,$M109,$E$26:$E$46,"KWh")</f>
        <v>0</v>
      </c>
      <c r="O112">
        <f>SUMIFS(G$26:G$46,$B$26:$B$46,$M109,$E$26:$E$46,"KWh")</f>
        <v>0</v>
      </c>
      <c r="P112">
        <f>SUMIFS(H$26:H$46,$B$26:$B$46,$M109,$E$26:$E$46,"KWh")</f>
        <v>0</v>
      </c>
      <c r="Q112">
        <f>SUMIFS(I$26:I$46,$B$26:$B$46,$M109,$E$26:$E$46,"KWh")</f>
        <v>0</v>
      </c>
      <c r="R112" s="10">
        <f>SUMIFS(J$26:J$46,$B$26:$B$46,$M109,$E$26:$E$46,"KWh")</f>
        <v>0</v>
      </c>
    </row>
    <row r="113" spans="13:18" x14ac:dyDescent="0.35">
      <c r="M113" s="9"/>
      <c r="R113" s="10"/>
    </row>
    <row r="114" spans="13:18" x14ac:dyDescent="0.35">
      <c r="M114" s="9">
        <f>C_Lists!AF23</f>
        <v>0</v>
      </c>
      <c r="R114" s="10"/>
    </row>
    <row r="115" spans="13:18" x14ac:dyDescent="0.35">
      <c r="M115" s="9"/>
      <c r="N115" s="18">
        <v>2023</v>
      </c>
      <c r="O115" s="20">
        <v>2024</v>
      </c>
      <c r="P115" s="18">
        <v>2025</v>
      </c>
      <c r="Q115" s="20">
        <v>2026</v>
      </c>
      <c r="R115" s="18">
        <v>2027</v>
      </c>
    </row>
    <row r="116" spans="13:18" x14ac:dyDescent="0.35">
      <c r="M116" s="9" t="s">
        <v>336</v>
      </c>
      <c r="N116" s="54">
        <f>SUMIFS(F$26:F$46,$B$26:$B$46,$M114,$E$26:$E$46,"%")</f>
        <v>0</v>
      </c>
      <c r="O116" s="54">
        <f t="shared" ref="O116" si="104">SUMIFS(G$26:G$46,$B$26:$B$46,$M114,$E$26:$E$46,"%")</f>
        <v>0</v>
      </c>
      <c r="P116" s="54">
        <f t="shared" ref="P116" si="105">SUMIFS(H$26:H$46,$B$26:$B$46,$M114,$E$26:$E$46,"%")</f>
        <v>0</v>
      </c>
      <c r="Q116" s="54">
        <f t="shared" ref="Q116" si="106">SUMIFS(I$26:I$46,$B$26:$B$46,$M114,$E$26:$E$46,"%")</f>
        <v>0</v>
      </c>
      <c r="R116" s="193">
        <f t="shared" ref="R116" si="107">SUMIFS(J$26:J$46,$B$26:$B$46,$M114,$E$26:$E$46,"%")</f>
        <v>0</v>
      </c>
    </row>
    <row r="117" spans="13:18" x14ac:dyDescent="0.35">
      <c r="M117" s="9" t="s">
        <v>337</v>
      </c>
      <c r="N117">
        <f>SUMIFS(F$26:F$46,$B$26:$B$46,$M114,$E$26:$E$46,"KWh")</f>
        <v>0</v>
      </c>
      <c r="O117">
        <f>SUMIFS(G$26:G$46,$B$26:$B$46,$M114,$E$26:$E$46,"KWh")</f>
        <v>0</v>
      </c>
      <c r="P117">
        <f>SUMIFS(H$26:H$46,$B$26:$B$46,$M114,$E$26:$E$46,"KWh")</f>
        <v>0</v>
      </c>
      <c r="Q117">
        <f>SUMIFS(I$26:I$46,$B$26:$B$46,$M114,$E$26:$E$46,"KWh")</f>
        <v>0</v>
      </c>
      <c r="R117" s="10">
        <f>SUMIFS(J$26:J$46,$B$26:$B$46,$M114,$E$26:$E$46,"KWh")</f>
        <v>0</v>
      </c>
    </row>
    <row r="118" spans="13:18" x14ac:dyDescent="0.35">
      <c r="M118" s="9"/>
      <c r="R118" s="10"/>
    </row>
    <row r="119" spans="13:18" x14ac:dyDescent="0.35">
      <c r="M119" s="9">
        <f>C_Lists!AF24</f>
        <v>0</v>
      </c>
      <c r="R119" s="10"/>
    </row>
    <row r="120" spans="13:18" x14ac:dyDescent="0.35">
      <c r="M120" s="9"/>
      <c r="N120" s="18">
        <v>2023</v>
      </c>
      <c r="O120" s="20">
        <v>2024</v>
      </c>
      <c r="P120" s="18">
        <v>2025</v>
      </c>
      <c r="Q120" s="20">
        <v>2026</v>
      </c>
      <c r="R120" s="18">
        <v>2027</v>
      </c>
    </row>
    <row r="121" spans="13:18" x14ac:dyDescent="0.35">
      <c r="M121" s="9" t="s">
        <v>336</v>
      </c>
      <c r="N121" s="54">
        <f>SUMIFS(F$26:F$46,$B$26:$B$46,$M119,$E$26:$E$46,"%")</f>
        <v>0</v>
      </c>
      <c r="O121" s="54">
        <f t="shared" ref="O121" si="108">SUMIFS(G$26:G$46,$B$26:$B$46,$M119,$E$26:$E$46,"%")</f>
        <v>0</v>
      </c>
      <c r="P121" s="54">
        <f t="shared" ref="P121" si="109">SUMIFS(H$26:H$46,$B$26:$B$46,$M119,$E$26:$E$46,"%")</f>
        <v>0</v>
      </c>
      <c r="Q121" s="54">
        <f t="shared" ref="Q121" si="110">SUMIFS(I$26:I$46,$B$26:$B$46,$M119,$E$26:$E$46,"%")</f>
        <v>0</v>
      </c>
      <c r="R121" s="193">
        <f t="shared" ref="R121" si="111">SUMIFS(J$26:J$46,$B$26:$B$46,$M119,$E$26:$E$46,"%")</f>
        <v>0</v>
      </c>
    </row>
    <row r="122" spans="13:18" x14ac:dyDescent="0.35">
      <c r="M122" s="13" t="s">
        <v>337</v>
      </c>
      <c r="N122" s="14">
        <f>SUMIFS(F$26:F$46,$B$26:$B$46,$M119,$E$26:$E$46,"KWh")</f>
        <v>0</v>
      </c>
      <c r="O122" s="14">
        <f>SUMIFS(G$26:G$46,$B$26:$B$46,$M119,$E$26:$E$46,"KWh")</f>
        <v>0</v>
      </c>
      <c r="P122" s="14">
        <f>SUMIFS(H$26:H$46,$B$26:$B$46,$M119,$E$26:$E$46,"KWh")</f>
        <v>0</v>
      </c>
      <c r="Q122" s="14">
        <f>SUMIFS(I$26:I$46,$B$26:$B$46,$M119,$E$26:$E$46,"KWh")</f>
        <v>0</v>
      </c>
      <c r="R122" s="15">
        <f>SUMIFS(J$26:J$46,$B$26:$B$46,$M119,$E$26:$E$46,"KWh")</f>
        <v>0</v>
      </c>
    </row>
    <row r="125" spans="13:18" x14ac:dyDescent="0.35">
      <c r="N125" s="24"/>
      <c r="O125" s="41"/>
      <c r="P125" s="24"/>
      <c r="Q125" s="41"/>
      <c r="R125" s="24"/>
    </row>
    <row r="126" spans="13:18" x14ac:dyDescent="0.35">
      <c r="N126" s="54"/>
      <c r="O126" s="54"/>
      <c r="P126" s="54"/>
      <c r="Q126" s="54"/>
      <c r="R126" s="54"/>
    </row>
  </sheetData>
  <mergeCells count="2">
    <mergeCell ref="D7:H7"/>
    <mergeCell ref="F24:J24"/>
  </mergeCells>
  <pageMargins left="0.70000000000000007" right="0.70000000000000007" top="0.75" bottom="0.75" header="0.30000000000000004" footer="0.30000000000000004"/>
  <pageSetup paperSize="9" fitToWidth="0" fitToHeight="0" orientation="portrait" r:id="rId1"/>
  <headerFooter>
    <oddFooter>&amp;L_x000D_&amp;1#&amp;"Calibri"&amp;10&amp;K000000 
--------------------------------------------------------
This document is marked as confidential</oddFooter>
  </headerFooter>
  <tableParts count="2">
    <tablePart r:id="rId2"/>
    <tablePart r:id="rId3"/>
  </tableParts>
  <extLst>
    <ext xmlns:x14="http://schemas.microsoft.com/office/spreadsheetml/2009/9/main" uri="{CCE6A557-97BC-4b89-ADB6-D9C93CAAB3DF}">
      <x14:dataValidations xmlns:xm="http://schemas.microsoft.com/office/excel/2006/main" count="4">
        <x14:dataValidation type="list" allowBlank="1" showInputMessage="1" showErrorMessage="1" xr:uid="{0C7BC736-3660-420F-8C87-E37DFD68CB23}">
          <x14:formula1>
            <xm:f>C_Lists!$V$5:$V$8</xm:f>
          </x14:formula1>
          <xm:sqref>B9:B18</xm:sqref>
        </x14:dataValidation>
        <x14:dataValidation type="list" allowBlank="1" showInputMessage="1" showErrorMessage="1" xr:uid="{FEECC8EB-8C5E-4250-9212-DA364D24412E}">
          <x14:formula1>
            <xm:f>C_Lists!$Y$5:$Y$9</xm:f>
          </x14:formula1>
          <xm:sqref>C26:C46</xm:sqref>
        </x14:dataValidation>
        <x14:dataValidation type="list" allowBlank="1" showInputMessage="1" showErrorMessage="1" xr:uid="{0140E40B-DB72-4134-8D0C-D6B562D0FFC7}">
          <x14:formula1>
            <xm:f>C_Lists!$AB$5:$AB$6</xm:f>
          </x14:formula1>
          <xm:sqref>E26:E46</xm:sqref>
        </x14:dataValidation>
        <x14:dataValidation type="list" allowBlank="1" showInputMessage="1" showErrorMessage="1" xr:uid="{EAC11F49-46BB-4248-8426-E0511B31A298}">
          <x14:formula1>
            <xm:f>C_Lists!$AF$5:$AF$24</xm:f>
          </x14:formula1>
          <xm:sqref>B26:B46</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CC245-A684-4D69-8C96-2398E7D62CB2}">
  <sheetPr>
    <tabColor rgb="FFFFFF00"/>
  </sheetPr>
  <dimension ref="B2:BA349"/>
  <sheetViews>
    <sheetView showGridLines="0" topLeftCell="AM1" zoomScale="90" zoomScaleNormal="90" workbookViewId="0">
      <selection activeCell="BG24" sqref="BG24"/>
    </sheetView>
  </sheetViews>
  <sheetFormatPr defaultRowHeight="14.5" x14ac:dyDescent="0.35"/>
  <cols>
    <col min="2" max="2" width="62.1796875" customWidth="1"/>
    <col min="3" max="3" width="18.81640625" customWidth="1"/>
    <col min="4" max="4" width="15.54296875" bestFit="1" customWidth="1"/>
    <col min="5" max="5" width="18.453125" bestFit="1" customWidth="1"/>
    <col min="6" max="6" width="22.54296875" bestFit="1" customWidth="1"/>
    <col min="7" max="7" width="14.453125" bestFit="1" customWidth="1"/>
    <col min="8" max="8" width="11.26953125" customWidth="1"/>
    <col min="9" max="9" width="10.453125" customWidth="1"/>
    <col min="11" max="11" width="22.26953125" customWidth="1"/>
    <col min="13" max="13" width="12.7265625" customWidth="1"/>
    <col min="26" max="37" width="8.7265625" customWidth="1"/>
    <col min="41" max="41" width="49" bestFit="1" customWidth="1"/>
    <col min="48" max="48" width="10.7265625" bestFit="1" customWidth="1"/>
  </cols>
  <sheetData>
    <row r="2" spans="2:53" ht="18.5" x14ac:dyDescent="0.45">
      <c r="B2" s="82" t="s">
        <v>400</v>
      </c>
    </row>
    <row r="3" spans="2:53" x14ac:dyDescent="0.35">
      <c r="AN3" s="1" t="s">
        <v>401</v>
      </c>
    </row>
    <row r="4" spans="2:53" ht="15" thickBot="1" x14ac:dyDescent="0.4">
      <c r="B4" s="53"/>
      <c r="K4" s="53"/>
    </row>
    <row r="5" spans="2:53" x14ac:dyDescent="0.35">
      <c r="B5" s="106" t="s">
        <v>402</v>
      </c>
      <c r="C5" s="107"/>
      <c r="D5" s="107"/>
      <c r="E5" s="107"/>
      <c r="F5" s="107"/>
      <c r="G5" s="107"/>
      <c r="AN5" s="258"/>
      <c r="AO5" s="259"/>
      <c r="AP5" s="259"/>
      <c r="AQ5" s="259"/>
      <c r="AR5" s="259"/>
      <c r="AS5" s="259"/>
      <c r="AT5" s="259"/>
      <c r="AU5" s="259"/>
      <c r="AV5" s="260" t="s">
        <v>403</v>
      </c>
      <c r="AW5" s="259"/>
      <c r="AX5" s="259"/>
      <c r="AY5" s="259"/>
      <c r="AZ5" s="259"/>
      <c r="BA5" s="261"/>
    </row>
    <row r="6" spans="2:53" x14ac:dyDescent="0.35">
      <c r="B6" s="107"/>
      <c r="C6" s="107"/>
      <c r="D6" s="107"/>
      <c r="E6" s="107"/>
      <c r="F6" s="107"/>
      <c r="G6" s="107"/>
      <c r="AN6" s="262"/>
      <c r="AO6" s="242"/>
      <c r="AP6" s="242"/>
      <c r="AQ6" s="242"/>
      <c r="AR6" s="242"/>
      <c r="AS6" s="242"/>
      <c r="AT6" s="242"/>
      <c r="AU6" s="242" t="s">
        <v>404</v>
      </c>
      <c r="AV6" s="263">
        <f>F25</f>
        <v>46997</v>
      </c>
      <c r="AW6" s="242"/>
      <c r="AX6" s="242"/>
      <c r="AY6" s="242"/>
      <c r="AZ6" s="242"/>
      <c r="BA6" s="264"/>
    </row>
    <row r="7" spans="2:53" x14ac:dyDescent="0.35">
      <c r="B7" s="107"/>
      <c r="C7" s="113">
        <f>I_Baseline!C4+1</f>
        <v>2024</v>
      </c>
      <c r="D7" s="108">
        <f>C7+1</f>
        <v>2025</v>
      </c>
      <c r="E7" s="108">
        <f t="shared" ref="E7:G7" si="0">D7+1</f>
        <v>2026</v>
      </c>
      <c r="F7" s="108">
        <f t="shared" si="0"/>
        <v>2027</v>
      </c>
      <c r="G7" s="108">
        <f t="shared" si="0"/>
        <v>2028</v>
      </c>
      <c r="AN7" s="262"/>
      <c r="AO7" s="242"/>
      <c r="AP7" s="242"/>
      <c r="AQ7" s="242"/>
      <c r="AR7" s="242">
        <f>IF(AND(AR11=1,AR13=0)=TRUE,1,0)</f>
        <v>0</v>
      </c>
      <c r="AS7" s="242"/>
      <c r="AT7" s="242"/>
      <c r="AU7" s="242"/>
      <c r="AV7" s="242"/>
      <c r="AW7" s="242"/>
      <c r="AX7" s="242"/>
      <c r="AY7" s="242"/>
      <c r="AZ7" s="242"/>
      <c r="BA7" s="264"/>
    </row>
    <row r="8" spans="2:53" x14ac:dyDescent="0.35">
      <c r="B8" s="107"/>
      <c r="C8" s="107"/>
      <c r="D8" s="107"/>
      <c r="E8" s="107"/>
      <c r="F8" s="107"/>
      <c r="G8" s="107"/>
      <c r="I8" s="83"/>
      <c r="AN8" s="262"/>
      <c r="AO8" s="242"/>
      <c r="AP8" s="242"/>
      <c r="AQ8" s="242"/>
      <c r="AR8" s="265">
        <f>EDATE(DATE(I_Baseline!$C$4,1,1),12)</f>
        <v>45292</v>
      </c>
      <c r="AS8" s="242"/>
      <c r="AT8" s="265">
        <f>AR9</f>
        <v>45658</v>
      </c>
      <c r="AU8" s="242"/>
      <c r="AV8" s="265">
        <f t="shared" ref="AV8:AZ8" si="1">AT9</f>
        <v>46023</v>
      </c>
      <c r="AW8" s="265"/>
      <c r="AX8" s="265">
        <f t="shared" si="1"/>
        <v>46388</v>
      </c>
      <c r="AY8" s="265"/>
      <c r="AZ8" s="265">
        <f t="shared" si="1"/>
        <v>46753</v>
      </c>
      <c r="BA8" s="264"/>
    </row>
    <row r="9" spans="2:53" x14ac:dyDescent="0.35">
      <c r="B9" s="106" t="s">
        <v>405</v>
      </c>
      <c r="C9" s="109">
        <f>'C_Projection '!H162</f>
        <v>22956.55</v>
      </c>
      <c r="D9" s="109">
        <f>'C_Projection '!I162</f>
        <v>24751.81</v>
      </c>
      <c r="E9" s="109">
        <f>'C_Projection '!J162</f>
        <v>28239.862099999998</v>
      </c>
      <c r="F9" s="109">
        <f>'C_Projection '!K162</f>
        <v>29418.425948999997</v>
      </c>
      <c r="G9" s="109">
        <f>'C_Projection '!L162</f>
        <v>31380.210503189999</v>
      </c>
      <c r="AN9" s="262"/>
      <c r="AO9" s="242"/>
      <c r="AP9" s="242"/>
      <c r="AQ9" s="242"/>
      <c r="AR9" s="265">
        <f>EDATE(AR8,12)</f>
        <v>45658</v>
      </c>
      <c r="AS9" s="242"/>
      <c r="AT9" s="265">
        <f>EDATE(AT8,12)</f>
        <v>46023</v>
      </c>
      <c r="AU9" s="242"/>
      <c r="AV9" s="265">
        <f t="shared" ref="AV9:AZ9" si="2">EDATE(AV8,12)</f>
        <v>46388</v>
      </c>
      <c r="AW9" s="265"/>
      <c r="AX9" s="265">
        <f t="shared" si="2"/>
        <v>46753</v>
      </c>
      <c r="AY9" s="265"/>
      <c r="AZ9" s="265">
        <f t="shared" si="2"/>
        <v>47119</v>
      </c>
      <c r="BA9" s="264"/>
    </row>
    <row r="10" spans="2:53" x14ac:dyDescent="0.35">
      <c r="B10" s="107"/>
      <c r="C10" s="109"/>
      <c r="D10" s="109"/>
      <c r="E10" s="109"/>
      <c r="F10" s="109"/>
      <c r="G10" s="109"/>
      <c r="AN10" s="266">
        <v>25</v>
      </c>
      <c r="AO10" s="242" t="s">
        <v>406</v>
      </c>
      <c r="AP10" s="242"/>
      <c r="AQ10" s="242"/>
      <c r="AR10" s="242">
        <f>IF($E$25&gt;=$AR$9,1,0)</f>
        <v>1</v>
      </c>
      <c r="AS10" s="265"/>
      <c r="AT10" s="242">
        <f>IF($E$25&gt;=AT$9,1,0)</f>
        <v>1</v>
      </c>
      <c r="AU10" s="265"/>
      <c r="AV10" s="242">
        <f>IF($E$25&gt;=AV$9,1,0)</f>
        <v>0</v>
      </c>
      <c r="AW10" s="265"/>
      <c r="AX10" s="242">
        <f>IF($E$25&gt;=AX$9,1,0)</f>
        <v>0</v>
      </c>
      <c r="AY10" s="265"/>
      <c r="AZ10" s="242">
        <f>IF($E$25&gt;=AZ$9,1,0)</f>
        <v>0</v>
      </c>
      <c r="BA10" s="267"/>
    </row>
    <row r="11" spans="2:53" x14ac:dyDescent="0.35">
      <c r="B11" s="106" t="s">
        <v>407</v>
      </c>
      <c r="C11" s="109">
        <f>-V35</f>
        <v>-450000</v>
      </c>
      <c r="D11" s="109">
        <f>-W35</f>
        <v>-223150.68493150681</v>
      </c>
      <c r="E11" s="109">
        <f>-X35</f>
        <v>-29315.068493150688</v>
      </c>
      <c r="F11" s="109">
        <f>-Y35</f>
        <v>-50000</v>
      </c>
      <c r="G11" s="109">
        <f>-Z35</f>
        <v>-33424.65753424658</v>
      </c>
      <c r="AN11" s="262"/>
      <c r="AO11" s="242" t="s">
        <v>408</v>
      </c>
      <c r="AP11" s="242"/>
      <c r="AQ11" s="242"/>
      <c r="AR11" s="268">
        <f>IF($E$25&lt;=$AR$8,1,0)</f>
        <v>0</v>
      </c>
      <c r="AS11" s="265"/>
      <c r="AT11" s="268">
        <f>IF($E$25&lt;=AT$8,1,0)</f>
        <v>0</v>
      </c>
      <c r="AU11" s="265"/>
      <c r="AV11" s="268">
        <f>IF($E$25&lt;=AV$8,1,0)</f>
        <v>0</v>
      </c>
      <c r="AW11" s="265"/>
      <c r="AX11" s="268">
        <f>IF($E$25&lt;=AX$8,1,0)</f>
        <v>1</v>
      </c>
      <c r="AY11" s="265"/>
      <c r="AZ11" s="268">
        <f>IF($E$25&lt;=AZ$8,1,0)</f>
        <v>1</v>
      </c>
      <c r="BA11" s="267"/>
    </row>
    <row r="12" spans="2:53" x14ac:dyDescent="0.35">
      <c r="B12" s="107"/>
      <c r="C12" s="109"/>
      <c r="D12" s="109"/>
      <c r="E12" s="109"/>
      <c r="F12" s="109"/>
      <c r="G12" s="109"/>
      <c r="AN12" s="262"/>
      <c r="AO12" s="242" t="s">
        <v>409</v>
      </c>
      <c r="AP12" s="242"/>
      <c r="AQ12" s="242"/>
      <c r="AR12" s="268">
        <f>IF($F$25&lt;=$AR$8,1,0)</f>
        <v>0</v>
      </c>
      <c r="AS12" s="265"/>
      <c r="AT12" s="268">
        <f>IF($F$25&lt;=AT$8,1,0)</f>
        <v>0</v>
      </c>
      <c r="AU12" s="265"/>
      <c r="AV12" s="268">
        <f>IF($F$25&lt;=AV$8,1,0)</f>
        <v>0</v>
      </c>
      <c r="AW12" s="265"/>
      <c r="AX12" s="268">
        <f>IF($F$25&lt;=AX$8,1,0)</f>
        <v>0</v>
      </c>
      <c r="AY12" s="265"/>
      <c r="AZ12" s="268">
        <f>IF($F$25&lt;=AZ$8,1,0)</f>
        <v>0</v>
      </c>
      <c r="BA12" s="267"/>
    </row>
    <row r="13" spans="2:53" x14ac:dyDescent="0.35">
      <c r="B13" s="106" t="s">
        <v>410</v>
      </c>
      <c r="C13" s="110">
        <f>-V61</f>
        <v>-157500</v>
      </c>
      <c r="D13" s="110">
        <f>-W61</f>
        <v>-157068.49315068492</v>
      </c>
      <c r="E13" s="110">
        <f>-X61</f>
        <v>0</v>
      </c>
      <c r="F13" s="110">
        <f>-Y61</f>
        <v>0</v>
      </c>
      <c r="G13" s="110">
        <f>-Z61</f>
        <v>0</v>
      </c>
      <c r="AN13" s="262"/>
      <c r="AO13" s="242" t="s">
        <v>411</v>
      </c>
      <c r="AP13" s="242"/>
      <c r="AQ13" s="242"/>
      <c r="AR13" s="268">
        <f>IF($F$25&lt;=$AR$9,1,0)</f>
        <v>0</v>
      </c>
      <c r="AS13" s="265"/>
      <c r="AT13" s="268">
        <f>IF($F$25&lt;=AT$9,1,0)</f>
        <v>0</v>
      </c>
      <c r="AU13" s="265"/>
      <c r="AV13" s="268">
        <f>IF($F$25&lt;=AV$9,1,0)</f>
        <v>0</v>
      </c>
      <c r="AW13" s="265"/>
      <c r="AX13" s="268">
        <f>IF($F$25&lt;=AX$9,1,0)</f>
        <v>0</v>
      </c>
      <c r="AY13" s="265"/>
      <c r="AZ13" s="268">
        <f>IF($F$25&lt;=AZ$9,1,0)</f>
        <v>1</v>
      </c>
      <c r="BA13" s="267"/>
    </row>
    <row r="14" spans="2:53" x14ac:dyDescent="0.35">
      <c r="B14" s="107"/>
      <c r="C14" s="109"/>
      <c r="D14" s="109"/>
      <c r="E14" s="109"/>
      <c r="F14" s="109"/>
      <c r="G14" s="109"/>
      <c r="AN14" s="262"/>
      <c r="AO14" s="242"/>
      <c r="AP14" s="242"/>
      <c r="AQ14" s="242"/>
      <c r="AR14" s="268" t="s">
        <v>412</v>
      </c>
      <c r="AS14" s="265" t="s">
        <v>413</v>
      </c>
      <c r="AT14" s="268" t="s">
        <v>412</v>
      </c>
      <c r="AU14" s="265" t="s">
        <v>413</v>
      </c>
      <c r="AV14" s="268" t="s">
        <v>412</v>
      </c>
      <c r="AW14" s="265" t="s">
        <v>413</v>
      </c>
      <c r="AX14" s="268" t="s">
        <v>412</v>
      </c>
      <c r="AY14" s="265" t="s">
        <v>413</v>
      </c>
      <c r="AZ14" s="268" t="s">
        <v>412</v>
      </c>
      <c r="BA14" s="267" t="s">
        <v>413</v>
      </c>
    </row>
    <row r="15" spans="2:53" ht="15.5" x14ac:dyDescent="0.35">
      <c r="B15" s="111" t="s">
        <v>414</v>
      </c>
      <c r="C15" s="112">
        <f>SUM(C9:C13)</f>
        <v>-584543.44999999995</v>
      </c>
      <c r="D15" s="112">
        <f t="shared" ref="D15:G15" si="3">SUM(D9:D13)</f>
        <v>-355467.36808219174</v>
      </c>
      <c r="E15" s="112">
        <f t="shared" si="3"/>
        <v>-1075.2063931506891</v>
      </c>
      <c r="F15" s="112">
        <f t="shared" si="3"/>
        <v>-20581.574051000003</v>
      </c>
      <c r="G15" s="112">
        <f t="shared" si="3"/>
        <v>-2044.4470310565812</v>
      </c>
      <c r="Y15" s="53"/>
      <c r="AN15" s="262"/>
      <c r="AO15" s="242"/>
      <c r="AP15" s="242" t="s">
        <v>415</v>
      </c>
      <c r="AQ15" s="242"/>
      <c r="AR15" s="242">
        <f>IF(AND(AR11=1,AR13=0)=TRUE,1,0)</f>
        <v>0</v>
      </c>
      <c r="AS15" s="242">
        <v>1</v>
      </c>
      <c r="AT15" s="242">
        <f>IF(AND(AT11=1,AT13=0)=TRUE,1,0)</f>
        <v>0</v>
      </c>
      <c r="AU15" s="242">
        <v>1</v>
      </c>
      <c r="AV15" s="242">
        <f>IF(AND(AV11=1,AV13=0)=TRUE,1,0)</f>
        <v>0</v>
      </c>
      <c r="AW15" s="242">
        <v>1</v>
      </c>
      <c r="AX15" s="242">
        <f>IF(AND(AX11=1,AX13=0)=TRUE,1,0)</f>
        <v>1</v>
      </c>
      <c r="AY15" s="242">
        <v>1</v>
      </c>
      <c r="AZ15" s="242">
        <f>IF(AND(AZ11=1,AZ13=0)=TRUE,1,0)</f>
        <v>0</v>
      </c>
      <c r="BA15" s="264">
        <v>1</v>
      </c>
    </row>
    <row r="16" spans="2:53" x14ac:dyDescent="0.35">
      <c r="Y16" s="1"/>
      <c r="AN16" s="262"/>
      <c r="AO16" s="242"/>
      <c r="AP16" s="242" t="s">
        <v>416</v>
      </c>
      <c r="AQ16" s="242"/>
      <c r="AR16" s="268">
        <f>IF(AND(AR11=1,AR12=1,AR13=1),1,0)+AR10</f>
        <v>1</v>
      </c>
      <c r="AS16" s="263">
        <v>0</v>
      </c>
      <c r="AT16" s="268">
        <f>IF(AND(AT11=1,AT12=1,AT13=1),1,0)+AT10</f>
        <v>1</v>
      </c>
      <c r="AU16" s="263">
        <v>0</v>
      </c>
      <c r="AV16" s="268">
        <f>IF(AND(AV11=1,AV12=1,AV13=1),1,0)+AV10</f>
        <v>0</v>
      </c>
      <c r="AW16" s="263">
        <v>0</v>
      </c>
      <c r="AX16" s="268">
        <f>IF(AND(AX11=1,AX12=1,AX13=1),1,0)+AX10</f>
        <v>0</v>
      </c>
      <c r="AY16" s="263">
        <v>0</v>
      </c>
      <c r="AZ16" s="268">
        <f>IF(AND(AZ11=1,AZ12=1,AZ13=1),1,0)+AZ10</f>
        <v>0</v>
      </c>
      <c r="BA16" s="269">
        <v>0</v>
      </c>
    </row>
    <row r="17" spans="2:53" ht="22.15" customHeight="1" x14ac:dyDescent="0.35">
      <c r="Y17" s="105"/>
      <c r="AN17" s="262"/>
      <c r="AO17" s="242"/>
      <c r="AP17" s="242" t="s">
        <v>417</v>
      </c>
      <c r="AQ17" s="242"/>
      <c r="AR17" s="263">
        <f>IF(AND(AR11=1,AR12=0,AR13=1),1,0)</f>
        <v>0</v>
      </c>
      <c r="AS17" s="270">
        <f>($F25-AR$8+1)/365</f>
        <v>4.6739726027397257</v>
      </c>
      <c r="AT17" s="263">
        <f>IF(AND(AT11=1,AT12=0,AT13=1),1,0)</f>
        <v>0</v>
      </c>
      <c r="AU17" s="263">
        <f>($F25-AT$8)/365</f>
        <v>3.6684931506849314</v>
      </c>
      <c r="AV17" s="263">
        <f>IF(AND(AV11=1,AV12=0,AV13=1),1,0)</f>
        <v>0</v>
      </c>
      <c r="AW17" s="263">
        <f>($F25-AV$8)/365</f>
        <v>2.6684931506849314</v>
      </c>
      <c r="AX17" s="263">
        <f>IF(AND(AX11=1,AX12=0,AX13=1),1,0)</f>
        <v>0</v>
      </c>
      <c r="AY17" s="263">
        <f>($F25-AX$8)/365</f>
        <v>1.6684931506849314</v>
      </c>
      <c r="AZ17" s="263">
        <f>IF(AND(AZ11=1,AZ12=0,AZ13=1),1,0)</f>
        <v>1</v>
      </c>
      <c r="BA17" s="269">
        <f>($F25-AZ$8)/365</f>
        <v>0.66849315068493154</v>
      </c>
    </row>
    <row r="18" spans="2:53" ht="22.15" customHeight="1" x14ac:dyDescent="0.35">
      <c r="B18" s="124" t="s">
        <v>282</v>
      </c>
      <c r="AN18" s="262"/>
      <c r="AO18" s="242"/>
      <c r="AP18" s="242" t="s">
        <v>418</v>
      </c>
      <c r="AQ18" s="242"/>
      <c r="AR18" s="268">
        <f>IF(AND(AR10=0,AR11=0,AR13=0),1,0)</f>
        <v>0</v>
      </c>
      <c r="AS18" s="270">
        <f>(AR$9-$E25)/365</f>
        <v>-1.4136986301369863</v>
      </c>
      <c r="AT18" s="268">
        <f>IF(AND(AT10=0,AT11=0,AT13=0),1,0)</f>
        <v>0</v>
      </c>
      <c r="AU18" s="263">
        <f>(AT$9-$E25)/365</f>
        <v>-0.41369863013698632</v>
      </c>
      <c r="AV18" s="268">
        <f>IF(AND(AV10=0,AV11=0,AV13=0),1,0)</f>
        <v>1</v>
      </c>
      <c r="AW18" s="263">
        <f>(AV$9-$E25)/365</f>
        <v>0.58630136986301373</v>
      </c>
      <c r="AX18" s="268">
        <f>IF(AND(AX10=0,AX11=0,AX13=0),1,0)</f>
        <v>0</v>
      </c>
      <c r="AY18" s="263">
        <f>(AX$9-$E25)/365</f>
        <v>1.5863013698630137</v>
      </c>
      <c r="AZ18" s="268">
        <f>IF(AND(AZ10=0,AZ11=0,AZ13=0),1,0)</f>
        <v>0</v>
      </c>
      <c r="BA18" s="269">
        <f>(AZ$9-$E25)/365</f>
        <v>2.5890410958904111</v>
      </c>
    </row>
    <row r="19" spans="2:53" ht="22.15" customHeight="1" x14ac:dyDescent="0.35">
      <c r="N19" s="93"/>
      <c r="AN19" s="262"/>
      <c r="AO19" s="242"/>
      <c r="AP19" s="242" t="s">
        <v>419</v>
      </c>
      <c r="AQ19" s="242"/>
      <c r="AR19" s="263">
        <f>IF(AND(AR11=0,AR13=1),1,0)</f>
        <v>0</v>
      </c>
      <c r="AS19" s="263">
        <f>(F25-$E25)/365</f>
        <v>2.2547945205479452</v>
      </c>
      <c r="AT19" s="263">
        <f>IF(AND(AT11=0,AT13=1),1,0)</f>
        <v>0</v>
      </c>
      <c r="AU19" s="263">
        <f>($F25-$E25)/365</f>
        <v>2.2547945205479452</v>
      </c>
      <c r="AV19" s="263">
        <f>IF(AND(AV11=0,AV13=1),1,0)</f>
        <v>0</v>
      </c>
      <c r="AW19" s="263">
        <f>($F25-$E25)/365</f>
        <v>2.2547945205479452</v>
      </c>
      <c r="AX19" s="263">
        <f>IF(AND(AX11=0,AX13=1),1,0)</f>
        <v>0</v>
      </c>
      <c r="AY19" s="263">
        <f>($F25-$E25)/365</f>
        <v>2.2547945205479452</v>
      </c>
      <c r="AZ19" s="263">
        <f>IF(AND(AZ11=0,AZ13=1),1,0)</f>
        <v>0</v>
      </c>
      <c r="BA19" s="269">
        <f>($F25-$E25)/365</f>
        <v>2.2547945205479452</v>
      </c>
    </row>
    <row r="20" spans="2:53" ht="22.15" customHeight="1" x14ac:dyDescent="0.35">
      <c r="C20" s="34" t="s">
        <v>420</v>
      </c>
      <c r="N20" s="93"/>
      <c r="AN20" s="271"/>
      <c r="AO20" s="272"/>
      <c r="AP20" s="272"/>
      <c r="AQ20" s="272"/>
      <c r="AR20" s="272"/>
      <c r="AS20" s="272"/>
      <c r="AT20" s="272"/>
      <c r="AU20" s="272"/>
      <c r="AV20" s="272"/>
      <c r="AW20" s="272"/>
      <c r="AX20" s="272"/>
      <c r="AY20" s="272"/>
      <c r="AZ20" s="272"/>
      <c r="BA20" s="273"/>
    </row>
    <row r="21" spans="2:53" x14ac:dyDescent="0.35">
      <c r="C21" s="45" t="b">
        <f>-C13&gt;=AB61</f>
        <v>1</v>
      </c>
      <c r="D21" s="45" t="b">
        <f>-D13&gt;=AC61</f>
        <v>1</v>
      </c>
      <c r="E21" s="45" t="b">
        <f>-E13&gt;=AD61</f>
        <v>1</v>
      </c>
      <c r="F21" s="45" t="b">
        <f>-F13&gt;=AE61</f>
        <v>1</v>
      </c>
      <c r="G21" s="45" t="b">
        <f>-G13&gt;=AF61</f>
        <v>1</v>
      </c>
      <c r="AN21" s="262">
        <v>26</v>
      </c>
      <c r="AO21" s="242" t="s">
        <v>406</v>
      </c>
      <c r="AP21" s="242"/>
      <c r="AQ21" s="242"/>
      <c r="AR21" s="242">
        <f>IF($E$26&gt;=$AR$9,1,0)</f>
        <v>0</v>
      </c>
      <c r="AS21" s="265"/>
      <c r="AT21" s="242">
        <f>IF($E$26&gt;=AT$9,1,0)</f>
        <v>0</v>
      </c>
      <c r="AU21" s="265"/>
      <c r="AV21" s="242">
        <f>IF($E$26&gt;=AV$9,1,0)</f>
        <v>0</v>
      </c>
      <c r="AW21" s="265"/>
      <c r="AX21" s="242">
        <f>IF($E$26&gt;=AX$9,1,0)</f>
        <v>0</v>
      </c>
      <c r="AY21" s="265"/>
      <c r="AZ21" s="242">
        <f>IF($E$26&gt;=AZ$9,1,0)</f>
        <v>0</v>
      </c>
      <c r="BA21" s="267"/>
    </row>
    <row r="22" spans="2:53" x14ac:dyDescent="0.35">
      <c r="B22" s="1" t="s">
        <v>421</v>
      </c>
      <c r="AN22" s="262"/>
      <c r="AO22" s="242" t="s">
        <v>408</v>
      </c>
      <c r="AP22" s="242"/>
      <c r="AQ22" s="242"/>
      <c r="AR22" s="268">
        <f>IF($E$26&lt;=$AR$8,1,0)</f>
        <v>1</v>
      </c>
      <c r="AS22" s="265"/>
      <c r="AT22" s="268">
        <f>IF($E$26&lt;=AT$8,1,0)</f>
        <v>1</v>
      </c>
      <c r="AU22" s="265"/>
      <c r="AV22" s="268">
        <f>IF($E$26&lt;=AV$8,1,0)</f>
        <v>1</v>
      </c>
      <c r="AW22" s="265"/>
      <c r="AX22" s="268">
        <f>IF($E$26&lt;=AX$8,1,0)</f>
        <v>1</v>
      </c>
      <c r="AY22" s="265"/>
      <c r="AZ22" s="268">
        <f>IF($E$26&lt;=AZ$8,1,0)</f>
        <v>1</v>
      </c>
      <c r="BA22" s="267"/>
    </row>
    <row r="23" spans="2:53" x14ac:dyDescent="0.35">
      <c r="G23" s="1" t="s">
        <v>422</v>
      </c>
      <c r="H23" s="87"/>
      <c r="I23" s="87"/>
      <c r="J23" s="87"/>
      <c r="K23" s="87"/>
      <c r="P23" s="1" t="s">
        <v>423</v>
      </c>
      <c r="Q23" s="87"/>
      <c r="R23" s="87"/>
      <c r="S23" s="87"/>
      <c r="T23" s="87"/>
      <c r="U23" s="14"/>
      <c r="V23" s="1" t="s">
        <v>422</v>
      </c>
      <c r="W23" s="87"/>
      <c r="X23" s="87"/>
      <c r="Y23" s="87"/>
      <c r="Z23" s="87"/>
      <c r="AN23" s="262"/>
      <c r="AO23" s="242" t="s">
        <v>409</v>
      </c>
      <c r="AP23" s="242"/>
      <c r="AQ23" s="242"/>
      <c r="AR23" s="268">
        <f>IF($F$26&lt;=$AR$8,1,0)</f>
        <v>0</v>
      </c>
      <c r="AS23" s="265"/>
      <c r="AT23" s="268">
        <f>IF($F$26&lt;=AT$8,1,0)</f>
        <v>0</v>
      </c>
      <c r="AU23" s="265"/>
      <c r="AV23" s="268">
        <f>IF($F$26&lt;=AV$8,1,0)</f>
        <v>1</v>
      </c>
      <c r="AW23" s="265"/>
      <c r="AX23" s="268">
        <f>IF($F$26&lt;=AX$8,1,0)</f>
        <v>1</v>
      </c>
      <c r="AY23" s="265"/>
      <c r="AZ23" s="268">
        <f>IF($F$26&lt;=AZ$8,1,0)</f>
        <v>1</v>
      </c>
      <c r="BA23" s="267"/>
    </row>
    <row r="24" spans="2:53" ht="29" x14ac:dyDescent="0.35">
      <c r="B24" s="26" t="s">
        <v>303</v>
      </c>
      <c r="C24" s="20" t="s">
        <v>298</v>
      </c>
      <c r="D24" s="20" t="s">
        <v>321</v>
      </c>
      <c r="E24" s="18" t="s">
        <v>304</v>
      </c>
      <c r="F24" s="18" t="s">
        <v>305</v>
      </c>
      <c r="G24" s="86">
        <f t="shared" ref="G24:G34" si="4">V24</f>
        <v>2024</v>
      </c>
      <c r="H24" s="86">
        <f t="shared" ref="H24:H34" si="5">W24</f>
        <v>2025</v>
      </c>
      <c r="I24" s="86">
        <f t="shared" ref="I24:I34" si="6">X24</f>
        <v>2026</v>
      </c>
      <c r="J24" s="86">
        <f t="shared" ref="J24:J34" si="7">Y24</f>
        <v>2027</v>
      </c>
      <c r="K24" s="86">
        <f t="shared" ref="K24:K34" si="8">Z24</f>
        <v>2028</v>
      </c>
      <c r="P24" s="86">
        <f>I_Baseline!C4+1</f>
        <v>2024</v>
      </c>
      <c r="Q24" s="86">
        <f>P24+1</f>
        <v>2025</v>
      </c>
      <c r="R24" s="86">
        <f t="shared" ref="R24:T24" si="9">Q24+1</f>
        <v>2026</v>
      </c>
      <c r="S24" s="86">
        <f t="shared" si="9"/>
        <v>2027</v>
      </c>
      <c r="T24" s="86">
        <f t="shared" si="9"/>
        <v>2028</v>
      </c>
      <c r="V24" s="86">
        <f>P24</f>
        <v>2024</v>
      </c>
      <c r="W24" s="86">
        <f t="shared" ref="W24:Z24" si="10">Q24</f>
        <v>2025</v>
      </c>
      <c r="X24" s="86">
        <f t="shared" si="10"/>
        <v>2026</v>
      </c>
      <c r="Y24" s="86">
        <f t="shared" si="10"/>
        <v>2027</v>
      </c>
      <c r="Z24" s="86">
        <f t="shared" si="10"/>
        <v>2028</v>
      </c>
      <c r="AN24" s="262"/>
      <c r="AO24" s="242" t="s">
        <v>411</v>
      </c>
      <c r="AP24" s="242"/>
      <c r="AQ24" s="242"/>
      <c r="AR24" s="268">
        <f>IF($F$26&lt;=$AR$9,1,0)</f>
        <v>0</v>
      </c>
      <c r="AS24" s="265"/>
      <c r="AT24" s="268">
        <f>IF($F$26&lt;=AT$9,1,0)</f>
        <v>1</v>
      </c>
      <c r="AU24" s="265"/>
      <c r="AV24" s="268">
        <f>IF($F$26&lt;=AV$9,1,0)</f>
        <v>1</v>
      </c>
      <c r="AW24" s="265"/>
      <c r="AX24" s="268">
        <f>IF($F$26&lt;=AX$9,1,0)</f>
        <v>1</v>
      </c>
      <c r="AY24" s="265"/>
      <c r="AZ24" s="268">
        <f>IF($F$26&lt;=AZ$9,1,0)</f>
        <v>1</v>
      </c>
      <c r="BA24" s="267"/>
    </row>
    <row r="25" spans="2:53" x14ac:dyDescent="0.35">
      <c r="B25" s="90" t="str">
        <f>I_Baseline!B57</f>
        <v>PPA Number One</v>
      </c>
      <c r="C25" s="91" t="str">
        <f>IF(I_Baseline!C57=0,"",I_Baseline!C57)</f>
        <v>Onshore Wind</v>
      </c>
      <c r="D25" s="100">
        <f>IF(I_Baseline!D57=0,"",I_Baseline!D57)</f>
        <v>50000</v>
      </c>
      <c r="E25" s="94">
        <v>46174</v>
      </c>
      <c r="F25" s="94">
        <v>46997</v>
      </c>
      <c r="G25" s="100">
        <f t="shared" si="4"/>
        <v>0</v>
      </c>
      <c r="H25" s="100">
        <f t="shared" si="5"/>
        <v>0</v>
      </c>
      <c r="I25" s="100">
        <f t="shared" si="6"/>
        <v>29315.068493150688</v>
      </c>
      <c r="J25" s="100">
        <f t="shared" si="7"/>
        <v>50000</v>
      </c>
      <c r="K25" s="100">
        <f t="shared" si="8"/>
        <v>33424.65753424658</v>
      </c>
      <c r="P25" s="98">
        <f>SUMPRODUCT(AR$15:AR$19,AS$15:AS$19)</f>
        <v>0</v>
      </c>
      <c r="Q25" s="98">
        <f>SUMPRODUCT(AT$15:AT$19,AU$15:AU$19)</f>
        <v>0</v>
      </c>
      <c r="R25" s="98">
        <f>SUMPRODUCT(AV$15:AV$19,AW$15:AW$19)</f>
        <v>0.58630136986301373</v>
      </c>
      <c r="S25" s="98">
        <f>SUMPRODUCT(AX$15:AX$19,AY$15:AY$19)</f>
        <v>1</v>
      </c>
      <c r="T25" s="98">
        <f>SUMPRODUCT(AZ$15:AZ$19,BA$15:BA$19)</f>
        <v>0.66849315068493154</v>
      </c>
      <c r="V25" s="101">
        <f t="shared" ref="V25:V34" si="11">IFERROR(P25*$D25,"")</f>
        <v>0</v>
      </c>
      <c r="W25" s="101">
        <f t="shared" ref="W25:W34" si="12">IFERROR(Q25*$D25,"")</f>
        <v>0</v>
      </c>
      <c r="X25" s="101">
        <f t="shared" ref="X25:X34" si="13">IFERROR(R25*$D25,"")</f>
        <v>29315.068493150688</v>
      </c>
      <c r="Y25" s="101">
        <f t="shared" ref="Y25:Y34" si="14">IFERROR(S25*$D25,"")</f>
        <v>50000</v>
      </c>
      <c r="Z25" s="101">
        <f t="shared" ref="Z25:Z34" si="15">IFERROR(T25*$D25,"")</f>
        <v>33424.65753424658</v>
      </c>
      <c r="AN25" s="262"/>
      <c r="AO25" s="242"/>
      <c r="AP25" s="242"/>
      <c r="AQ25" s="242"/>
      <c r="AR25" s="268" t="s">
        <v>412</v>
      </c>
      <c r="AS25" s="265" t="s">
        <v>413</v>
      </c>
      <c r="AT25" s="268" t="s">
        <v>412</v>
      </c>
      <c r="AU25" s="265" t="s">
        <v>413</v>
      </c>
      <c r="AV25" s="268" t="s">
        <v>412</v>
      </c>
      <c r="AW25" s="265" t="s">
        <v>413</v>
      </c>
      <c r="AX25" s="268" t="s">
        <v>412</v>
      </c>
      <c r="AY25" s="265" t="s">
        <v>413</v>
      </c>
      <c r="AZ25" s="268" t="s">
        <v>412</v>
      </c>
      <c r="BA25" s="267" t="s">
        <v>413</v>
      </c>
    </row>
    <row r="26" spans="2:53" x14ac:dyDescent="0.35">
      <c r="B26" s="90" t="str">
        <f>I_Baseline!B58</f>
        <v>PPA 2</v>
      </c>
      <c r="C26" s="91" t="str">
        <f>IF(I_Baseline!C58=0,"",I_Baseline!C58)</f>
        <v>Onshore Wind</v>
      </c>
      <c r="D26" s="100">
        <f>IF(I_Baseline!D58=0,"",I_Baseline!D58)</f>
        <v>50000</v>
      </c>
      <c r="E26" s="94">
        <f>IF(I_Baseline!E58=0,"",I_Baseline!E58)</f>
        <v>45078</v>
      </c>
      <c r="F26" s="94">
        <f>IF(I_Baseline!F58=0,"",I_Baseline!F58)</f>
        <v>45839</v>
      </c>
      <c r="G26" s="100">
        <f t="shared" si="4"/>
        <v>50000</v>
      </c>
      <c r="H26" s="100">
        <f t="shared" si="5"/>
        <v>24794.520547945205</v>
      </c>
      <c r="I26" s="100">
        <f t="shared" si="6"/>
        <v>0</v>
      </c>
      <c r="J26" s="100">
        <f t="shared" si="7"/>
        <v>0</v>
      </c>
      <c r="K26" s="100">
        <f t="shared" si="8"/>
        <v>0</v>
      </c>
      <c r="P26" s="98">
        <f>SUMPRODUCT(AR$26:AR$30,AS$26:AS$30)</f>
        <v>1</v>
      </c>
      <c r="Q26" s="98">
        <f>SUMPRODUCT(AT$26:AT$30,AU$26:AU$30)</f>
        <v>0.49589041095890413</v>
      </c>
      <c r="R26" s="98">
        <f>SUMPRODUCT(AV$26:AV$30,AW$26:AW$30)</f>
        <v>0</v>
      </c>
      <c r="S26" s="98">
        <f>SUMPRODUCT(AX$26:AX$30,AY$26:AY$30)</f>
        <v>0</v>
      </c>
      <c r="T26" s="98">
        <f>SUMPRODUCT(AZ$26:AZ$30,BA$26:BA$30)</f>
        <v>0</v>
      </c>
      <c r="V26" s="101">
        <f t="shared" si="11"/>
        <v>50000</v>
      </c>
      <c r="W26" s="101">
        <f t="shared" si="12"/>
        <v>24794.520547945205</v>
      </c>
      <c r="X26" s="101">
        <f t="shared" si="13"/>
        <v>0</v>
      </c>
      <c r="Y26" s="101">
        <f t="shared" si="14"/>
        <v>0</v>
      </c>
      <c r="Z26" s="101">
        <f t="shared" si="15"/>
        <v>0</v>
      </c>
      <c r="AN26" s="262"/>
      <c r="AO26" s="242"/>
      <c r="AP26" s="242" t="s">
        <v>415</v>
      </c>
      <c r="AQ26" s="242"/>
      <c r="AR26" s="242">
        <f>IF(AND(AR22=1,AR24=0)=TRUE,1,0)</f>
        <v>1</v>
      </c>
      <c r="AS26" s="242">
        <v>1</v>
      </c>
      <c r="AT26" s="242">
        <f>IF(AND(AT22=1,AT24=0)=TRUE,1,0)</f>
        <v>0</v>
      </c>
      <c r="AU26" s="242">
        <v>1</v>
      </c>
      <c r="AV26" s="242">
        <f>IF(AND(AV22=1,AV24=0)=TRUE,1,0)</f>
        <v>0</v>
      </c>
      <c r="AW26" s="242">
        <v>1</v>
      </c>
      <c r="AX26" s="242">
        <f>IF(AND(AX22=1,AX24=0)=TRUE,1,0)</f>
        <v>0</v>
      </c>
      <c r="AY26" s="242">
        <v>1</v>
      </c>
      <c r="AZ26" s="242">
        <f>IF(AND(AZ22=1,AZ24=0)=TRUE,1,0)</f>
        <v>0</v>
      </c>
      <c r="BA26" s="264">
        <v>1</v>
      </c>
    </row>
    <row r="27" spans="2:53" x14ac:dyDescent="0.35">
      <c r="B27" s="90" t="str">
        <f>I_Baseline!B59</f>
        <v>PPA3</v>
      </c>
      <c r="C27" s="91" t="str">
        <f>IF(I_Baseline!C59=0,"",I_Baseline!C59)</f>
        <v>Onshore Wind</v>
      </c>
      <c r="D27" s="100">
        <f>IF(I_Baseline!D59=0,"",I_Baseline!D59)</f>
        <v>50000</v>
      </c>
      <c r="E27" s="94">
        <f>IF(I_Baseline!E59=0,"",I_Baseline!E59)</f>
        <v>45078</v>
      </c>
      <c r="F27" s="94">
        <f>IF(I_Baseline!F59=0,"",I_Baseline!F59)</f>
        <v>45839</v>
      </c>
      <c r="G27" s="100">
        <f t="shared" si="4"/>
        <v>50000</v>
      </c>
      <c r="H27" s="100">
        <f t="shared" si="5"/>
        <v>24794.520547945205</v>
      </c>
      <c r="I27" s="100">
        <f t="shared" si="6"/>
        <v>0</v>
      </c>
      <c r="J27" s="100">
        <f t="shared" si="7"/>
        <v>0</v>
      </c>
      <c r="K27" s="100">
        <f t="shared" si="8"/>
        <v>0</v>
      </c>
      <c r="P27" s="98">
        <f>SUMPRODUCT(AR$37:AR$41,AS$37:AS$41)</f>
        <v>1</v>
      </c>
      <c r="Q27" s="98">
        <f>SUMPRODUCT(AT$37:AT$41,AU$37:AU$41)</f>
        <v>0.49589041095890413</v>
      </c>
      <c r="R27" s="98">
        <f>SUMPRODUCT(AV$37:AV$41,AW$37:AW$41)</f>
        <v>0</v>
      </c>
      <c r="S27" s="98">
        <f>SUMPRODUCT(AX$37:AX$41,AY$37:AY$41)</f>
        <v>0</v>
      </c>
      <c r="T27" s="98">
        <f>SUMPRODUCT(AZ$37:AZ$41,BA$37:BA$41)</f>
        <v>0</v>
      </c>
      <c r="V27" s="101">
        <f t="shared" si="11"/>
        <v>50000</v>
      </c>
      <c r="W27" s="101">
        <f t="shared" si="12"/>
        <v>24794.520547945205</v>
      </c>
      <c r="X27" s="101">
        <f t="shared" si="13"/>
        <v>0</v>
      </c>
      <c r="Y27" s="101">
        <f t="shared" si="14"/>
        <v>0</v>
      </c>
      <c r="Z27" s="101">
        <f t="shared" si="15"/>
        <v>0</v>
      </c>
      <c r="AN27" s="262"/>
      <c r="AO27" s="242"/>
      <c r="AP27" s="242" t="s">
        <v>416</v>
      </c>
      <c r="AQ27" s="242"/>
      <c r="AR27" s="268">
        <f>IF(AND(AR22=1,AR23=1,AR24=1),1,0)+AR21</f>
        <v>0</v>
      </c>
      <c r="AS27" s="263">
        <v>0</v>
      </c>
      <c r="AT27" s="268">
        <f>IF(AND(AT22=1,AT23=1,AT24=1),1,0)+AT21</f>
        <v>0</v>
      </c>
      <c r="AU27" s="263">
        <v>0</v>
      </c>
      <c r="AV27" s="268">
        <f>IF(AND(AV22=1,AV23=1,AV24=1),1,0)+AV21</f>
        <v>1</v>
      </c>
      <c r="AW27" s="263">
        <v>0</v>
      </c>
      <c r="AX27" s="268">
        <f>IF(AND(AX22=1,AX23=1,AX24=1),1,0)+AX21</f>
        <v>1</v>
      </c>
      <c r="AY27" s="263">
        <v>0</v>
      </c>
      <c r="AZ27" s="268">
        <f>IF(AND(AZ22=1,AZ23=1,AZ24=1),1,0)+AZ21</f>
        <v>1</v>
      </c>
      <c r="BA27" s="269">
        <v>0</v>
      </c>
    </row>
    <row r="28" spans="2:53" x14ac:dyDescent="0.35">
      <c r="B28" s="90" t="str">
        <f>I_Baseline!B60</f>
        <v>PPA4</v>
      </c>
      <c r="C28" s="91" t="str">
        <f>IF(I_Baseline!C60=0,"",I_Baseline!C60)</f>
        <v>Onshore Wind</v>
      </c>
      <c r="D28" s="100">
        <f>IF(I_Baseline!D60=0,"",I_Baseline!D60)</f>
        <v>50000</v>
      </c>
      <c r="E28" s="94">
        <f>IF(I_Baseline!E60=0,"",I_Baseline!E60)</f>
        <v>45078</v>
      </c>
      <c r="F28" s="94">
        <f>IF(I_Baseline!F60=0,"",I_Baseline!F60)</f>
        <v>45839</v>
      </c>
      <c r="G28" s="100">
        <f t="shared" si="4"/>
        <v>50000</v>
      </c>
      <c r="H28" s="100">
        <f t="shared" si="5"/>
        <v>24794.520547945205</v>
      </c>
      <c r="I28" s="100">
        <f t="shared" si="6"/>
        <v>0</v>
      </c>
      <c r="J28" s="100">
        <f t="shared" si="7"/>
        <v>0</v>
      </c>
      <c r="K28" s="100">
        <f t="shared" si="8"/>
        <v>0</v>
      </c>
      <c r="P28" s="98">
        <f>SUMPRODUCT(AR$48:AR$52,AS$48:AS$52)</f>
        <v>1</v>
      </c>
      <c r="Q28" s="98">
        <f>SUMPRODUCT(AT$48:AT$52,AU$48:AU$52)</f>
        <v>0.49589041095890413</v>
      </c>
      <c r="R28" s="98">
        <f>SUMPRODUCT(AV$48:AV$52,AW$48:AW$52)</f>
        <v>0</v>
      </c>
      <c r="S28" s="98">
        <f>SUMPRODUCT(AX$48:AX$52,AY$48:AY$52)</f>
        <v>0</v>
      </c>
      <c r="T28" s="98">
        <f>SUMPRODUCT(AZ$48:AZ$52,BA$48:BA$52)</f>
        <v>0</v>
      </c>
      <c r="V28" s="101">
        <f t="shared" si="11"/>
        <v>50000</v>
      </c>
      <c r="W28" s="101">
        <f t="shared" si="12"/>
        <v>24794.520547945205</v>
      </c>
      <c r="X28" s="101">
        <f t="shared" si="13"/>
        <v>0</v>
      </c>
      <c r="Y28" s="101">
        <f t="shared" si="14"/>
        <v>0</v>
      </c>
      <c r="Z28" s="101">
        <f t="shared" si="15"/>
        <v>0</v>
      </c>
      <c r="AN28" s="262"/>
      <c r="AO28" s="242"/>
      <c r="AP28" s="242" t="s">
        <v>417</v>
      </c>
      <c r="AQ28" s="242"/>
      <c r="AR28" s="263">
        <f>IF(AND(AR22=1,AR23=0,AR24=1),1,0)</f>
        <v>0</v>
      </c>
      <c r="AS28" s="270">
        <f>($F26-AR$8+1)/365</f>
        <v>1.5013698630136987</v>
      </c>
      <c r="AT28" s="263">
        <f>IF(AND(AT22=1,AT23=0,AT24=1),1,0)</f>
        <v>1</v>
      </c>
      <c r="AU28" s="263">
        <f>($F26-AT$8)/365</f>
        <v>0.49589041095890413</v>
      </c>
      <c r="AV28" s="263">
        <f>IF(AND(AV22=1,AV23=0,AV24=1),1,0)</f>
        <v>0</v>
      </c>
      <c r="AW28" s="263">
        <f>($F26-AV$8)/365</f>
        <v>-0.50410958904109593</v>
      </c>
      <c r="AX28" s="263">
        <f>IF(AND(AX22=1,AX23=0,AX24=1),1,0)</f>
        <v>0</v>
      </c>
      <c r="AY28" s="263">
        <f>($F26-AX$8)/365</f>
        <v>-1.5041095890410958</v>
      </c>
      <c r="AZ28" s="263">
        <f>IF(AND(AZ22=1,AZ23=0,AZ24=1),1,0)</f>
        <v>0</v>
      </c>
      <c r="BA28" s="269">
        <f>($F26-AZ$8)/365</f>
        <v>-2.504109589041096</v>
      </c>
    </row>
    <row r="29" spans="2:53" x14ac:dyDescent="0.35">
      <c r="B29" s="90" t="str">
        <f>I_Baseline!B61</f>
        <v>PPA5</v>
      </c>
      <c r="C29" s="91" t="str">
        <f>IF(I_Baseline!C61=0,"",I_Baseline!C61)</f>
        <v>Onshore Wind</v>
      </c>
      <c r="D29" s="100">
        <f>IF(I_Baseline!D61=0,"",I_Baseline!D61)</f>
        <v>50000</v>
      </c>
      <c r="E29" s="94">
        <f>IF(I_Baseline!E61=0,"",I_Baseline!E61)</f>
        <v>45078</v>
      </c>
      <c r="F29" s="94">
        <f>IF(I_Baseline!F61=0,"",I_Baseline!F61)</f>
        <v>45839</v>
      </c>
      <c r="G29" s="100">
        <f t="shared" si="4"/>
        <v>50000</v>
      </c>
      <c r="H29" s="100">
        <f t="shared" si="5"/>
        <v>24794.520547945205</v>
      </c>
      <c r="I29" s="100">
        <f t="shared" si="6"/>
        <v>0</v>
      </c>
      <c r="J29" s="100">
        <f t="shared" si="7"/>
        <v>0</v>
      </c>
      <c r="K29" s="100">
        <f t="shared" si="8"/>
        <v>0</v>
      </c>
      <c r="P29" s="98">
        <f>SUMPRODUCT(AR$59:AR$63,AS$59:AS$63)</f>
        <v>1</v>
      </c>
      <c r="Q29" s="98">
        <f>SUMPRODUCT(AT$59:AT$63,AU$59:AU$63)</f>
        <v>0.49589041095890413</v>
      </c>
      <c r="R29" s="98">
        <f>SUMPRODUCT(AV$59:AV$63,AW$59:AW$63)</f>
        <v>0</v>
      </c>
      <c r="S29" s="98">
        <f>SUMPRODUCT(AX$59:AX$63,AY$59:AY$63)</f>
        <v>0</v>
      </c>
      <c r="T29" s="98">
        <f>SUMPRODUCT(AZ$59:AZ$63,BA$59:BA$63)</f>
        <v>0</v>
      </c>
      <c r="V29" s="101">
        <f t="shared" si="11"/>
        <v>50000</v>
      </c>
      <c r="W29" s="101">
        <f t="shared" si="12"/>
        <v>24794.520547945205</v>
      </c>
      <c r="X29" s="101">
        <f t="shared" si="13"/>
        <v>0</v>
      </c>
      <c r="Y29" s="101">
        <f t="shared" si="14"/>
        <v>0</v>
      </c>
      <c r="Z29" s="101">
        <f t="shared" si="15"/>
        <v>0</v>
      </c>
      <c r="AN29" s="262"/>
      <c r="AO29" s="242"/>
      <c r="AP29" s="242" t="s">
        <v>418</v>
      </c>
      <c r="AQ29" s="242"/>
      <c r="AR29" s="268">
        <f>IF(AND(AR21=0,AR22=0,AR24=0),1,0)</f>
        <v>0</v>
      </c>
      <c r="AS29" s="270">
        <f>(AR$9-$E26)/365</f>
        <v>1.5890410958904109</v>
      </c>
      <c r="AT29" s="268">
        <f>IF(AND(AT21=0,AT22=0,AT24=0),1,0)</f>
        <v>0</v>
      </c>
      <c r="AU29" s="263">
        <f>(AT$9-$E26)/365</f>
        <v>2.5890410958904111</v>
      </c>
      <c r="AV29" s="268">
        <f>IF(AND(AV21=0,AV22=0,AV24=0),1,0)</f>
        <v>0</v>
      </c>
      <c r="AW29" s="263">
        <f>(AV$9-$E26)/365</f>
        <v>3.5890410958904111</v>
      </c>
      <c r="AX29" s="268">
        <f>IF(AND(AX21=0,AX22=0,AX24=0),1,0)</f>
        <v>0</v>
      </c>
      <c r="AY29" s="263">
        <f>(AX$9-$E26)/365</f>
        <v>4.5890410958904111</v>
      </c>
      <c r="AZ29" s="268">
        <f>IF(AND(AZ21=0,AZ22=0,AZ24=0),1,0)</f>
        <v>0</v>
      </c>
      <c r="BA29" s="269">
        <f>(AZ$9-$E26)/365</f>
        <v>5.5917808219178085</v>
      </c>
    </row>
    <row r="30" spans="2:53" x14ac:dyDescent="0.35">
      <c r="B30" s="27" t="s">
        <v>424</v>
      </c>
      <c r="C30" s="5" t="s">
        <v>307</v>
      </c>
      <c r="D30" s="99">
        <v>50000</v>
      </c>
      <c r="E30" s="96">
        <v>45078</v>
      </c>
      <c r="F30" s="96">
        <v>45839</v>
      </c>
      <c r="G30" s="100">
        <f t="shared" si="4"/>
        <v>50000</v>
      </c>
      <c r="H30" s="100">
        <f t="shared" si="5"/>
        <v>24794.520547945205</v>
      </c>
      <c r="I30" s="100">
        <f t="shared" si="6"/>
        <v>0</v>
      </c>
      <c r="J30" s="100">
        <f t="shared" si="7"/>
        <v>0</v>
      </c>
      <c r="K30" s="100">
        <f t="shared" si="8"/>
        <v>0</v>
      </c>
      <c r="P30" s="98">
        <f>SUMPRODUCT(AR$70:AR$74,AS$70:AS$74)</f>
        <v>1</v>
      </c>
      <c r="Q30" s="98">
        <f>SUMPRODUCT(AT$70:AT$74,AU$70:AU$74)</f>
        <v>0.49589041095890413</v>
      </c>
      <c r="R30" s="98">
        <f>SUMPRODUCT(AV$70:AV$74,AW$70:AW$74)</f>
        <v>0</v>
      </c>
      <c r="S30" s="98">
        <f>SUMPRODUCT(AX$70:AX$74,AY$70:AY$74)</f>
        <v>0</v>
      </c>
      <c r="T30" s="98">
        <f>SUMPRODUCT(AZ$70:AZ$74,BA$70:BA$74)</f>
        <v>0</v>
      </c>
      <c r="V30" s="101">
        <f t="shared" si="11"/>
        <v>50000</v>
      </c>
      <c r="W30" s="101">
        <f t="shared" si="12"/>
        <v>24794.520547945205</v>
      </c>
      <c r="X30" s="101">
        <f t="shared" si="13"/>
        <v>0</v>
      </c>
      <c r="Y30" s="101">
        <f t="shared" si="14"/>
        <v>0</v>
      </c>
      <c r="Z30" s="101">
        <f t="shared" si="15"/>
        <v>0</v>
      </c>
      <c r="AN30" s="262"/>
      <c r="AO30" s="242"/>
      <c r="AP30" s="242" t="s">
        <v>419</v>
      </c>
      <c r="AQ30" s="242"/>
      <c r="AR30" s="263">
        <f>IF(AND(AR22=0,AR24=1),1,0)</f>
        <v>0</v>
      </c>
      <c r="AS30" s="263">
        <f>(F26-$E26)/365</f>
        <v>2.0849315068493151</v>
      </c>
      <c r="AT30" s="263">
        <f>IF(AND(AT22=0,AT24=1),1,0)</f>
        <v>0</v>
      </c>
      <c r="AU30" s="263">
        <f>($F26-$E26)/365</f>
        <v>2.0849315068493151</v>
      </c>
      <c r="AV30" s="263">
        <f>IF(AND(AV22=0,AV24=1),1,0)</f>
        <v>0</v>
      </c>
      <c r="AW30" s="263">
        <f>($F26-$E26)/365</f>
        <v>2.0849315068493151</v>
      </c>
      <c r="AX30" s="263">
        <f>IF(AND(AX22=0,AX24=1),1,0)</f>
        <v>0</v>
      </c>
      <c r="AY30" s="263">
        <f>($F26-$E26)/365</f>
        <v>2.0849315068493151</v>
      </c>
      <c r="AZ30" s="263">
        <f>IF(AND(AZ22=0,AZ24=1),1,0)</f>
        <v>0</v>
      </c>
      <c r="BA30" s="269">
        <f>($F26-$E26)/365</f>
        <v>2.0849315068493151</v>
      </c>
    </row>
    <row r="31" spans="2:53" x14ac:dyDescent="0.35">
      <c r="B31" s="27" t="s">
        <v>424</v>
      </c>
      <c r="C31" s="5" t="s">
        <v>307</v>
      </c>
      <c r="D31" s="99">
        <v>50000</v>
      </c>
      <c r="E31" s="96">
        <v>45078</v>
      </c>
      <c r="F31" s="96">
        <v>45839</v>
      </c>
      <c r="G31" s="100">
        <f t="shared" si="4"/>
        <v>50000</v>
      </c>
      <c r="H31" s="100">
        <f t="shared" si="5"/>
        <v>24794.520547945205</v>
      </c>
      <c r="I31" s="100">
        <f t="shared" si="6"/>
        <v>0</v>
      </c>
      <c r="J31" s="100">
        <f t="shared" si="7"/>
        <v>0</v>
      </c>
      <c r="K31" s="100">
        <f t="shared" si="8"/>
        <v>0</v>
      </c>
      <c r="P31" s="98">
        <f>SUMPRODUCT(AR$81:AR$85,AS$81:AS$85)</f>
        <v>1</v>
      </c>
      <c r="Q31" s="98">
        <f>SUMPRODUCT(AT$81:AT$85,AU$81:AU$85)</f>
        <v>0.49589041095890413</v>
      </c>
      <c r="R31" s="98">
        <f>SUMPRODUCT(AV$81:AV$85,AW$81:AW$85)</f>
        <v>0</v>
      </c>
      <c r="S31" s="98">
        <f>SUMPRODUCT(AX$81:AX$85,AY$81:AY$85)</f>
        <v>0</v>
      </c>
      <c r="T31" s="98">
        <f>SUMPRODUCT(AZ$81:AZ$85,BA$81:BA$85)</f>
        <v>0</v>
      </c>
      <c r="V31" s="101">
        <f t="shared" si="11"/>
        <v>50000</v>
      </c>
      <c r="W31" s="101">
        <f t="shared" si="12"/>
        <v>24794.520547945205</v>
      </c>
      <c r="X31" s="101">
        <f t="shared" si="13"/>
        <v>0</v>
      </c>
      <c r="Y31" s="101">
        <f t="shared" si="14"/>
        <v>0</v>
      </c>
      <c r="Z31" s="101">
        <f t="shared" si="15"/>
        <v>0</v>
      </c>
      <c r="AN31" s="271"/>
      <c r="AO31" s="272"/>
      <c r="AP31" s="272"/>
      <c r="AQ31" s="272"/>
      <c r="AR31" s="272"/>
      <c r="AS31" s="272"/>
      <c r="AT31" s="272"/>
      <c r="AU31" s="272"/>
      <c r="AV31" s="272"/>
      <c r="AW31" s="272"/>
      <c r="AX31" s="272"/>
      <c r="AY31" s="272"/>
      <c r="AZ31" s="272"/>
      <c r="BA31" s="273"/>
    </row>
    <row r="32" spans="2:53" x14ac:dyDescent="0.35">
      <c r="B32" s="27" t="s">
        <v>424</v>
      </c>
      <c r="C32" s="5" t="s">
        <v>307</v>
      </c>
      <c r="D32" s="99">
        <v>50000</v>
      </c>
      <c r="E32" s="96">
        <v>45078</v>
      </c>
      <c r="F32" s="96">
        <v>45839</v>
      </c>
      <c r="G32" s="100">
        <f t="shared" si="4"/>
        <v>50000</v>
      </c>
      <c r="H32" s="100">
        <f t="shared" si="5"/>
        <v>24794.520547945205</v>
      </c>
      <c r="I32" s="100">
        <f t="shared" si="6"/>
        <v>0</v>
      </c>
      <c r="J32" s="100">
        <f t="shared" si="7"/>
        <v>0</v>
      </c>
      <c r="K32" s="100">
        <f t="shared" si="8"/>
        <v>0</v>
      </c>
      <c r="P32" s="98">
        <f>SUMPRODUCT(AR$92:AR$96,AS$92:AS$96)</f>
        <v>1</v>
      </c>
      <c r="Q32" s="98">
        <f>SUMPRODUCT(AT$92:AT$96,AU$92:AU$96)</f>
        <v>0.49589041095890413</v>
      </c>
      <c r="R32" s="98">
        <f>SUMPRODUCT(AV$92:AV$96,AW$92:AW$96)</f>
        <v>0</v>
      </c>
      <c r="S32" s="98">
        <f>SUMPRODUCT(AX$92:AX$96,AY$92:AY$96)</f>
        <v>0</v>
      </c>
      <c r="T32" s="98">
        <f>SUMPRODUCT(AZ$92:AZ$96,BA$92:BA$96)</f>
        <v>0</v>
      </c>
      <c r="V32" s="101">
        <f t="shared" si="11"/>
        <v>50000</v>
      </c>
      <c r="W32" s="101">
        <f t="shared" si="12"/>
        <v>24794.520547945205</v>
      </c>
      <c r="X32" s="101">
        <f t="shared" si="13"/>
        <v>0</v>
      </c>
      <c r="Y32" s="101">
        <f t="shared" si="14"/>
        <v>0</v>
      </c>
      <c r="Z32" s="101">
        <f t="shared" si="15"/>
        <v>0</v>
      </c>
      <c r="AN32" s="262">
        <v>27</v>
      </c>
      <c r="AO32" s="242" t="s">
        <v>406</v>
      </c>
      <c r="AP32" s="242"/>
      <c r="AQ32" s="242"/>
      <c r="AR32" s="242">
        <f>IF($E$27&gt;=$AR$9,1,0)</f>
        <v>0</v>
      </c>
      <c r="AS32" s="265"/>
      <c r="AT32" s="242">
        <f>IF($E$27&gt;=AT$9,1,0)</f>
        <v>0</v>
      </c>
      <c r="AU32" s="265"/>
      <c r="AV32" s="242">
        <f>IF($E$27&gt;=AV$9,1,0)</f>
        <v>0</v>
      </c>
      <c r="AW32" s="265"/>
      <c r="AX32" s="242">
        <f>IF($E$27&gt;=AX$9,1,0)</f>
        <v>0</v>
      </c>
      <c r="AY32" s="265"/>
      <c r="AZ32" s="242">
        <f>IF($E$27&gt;=AZ$9,1,0)</f>
        <v>0</v>
      </c>
      <c r="BA32" s="267"/>
    </row>
    <row r="33" spans="2:53" x14ac:dyDescent="0.35">
      <c r="B33" s="27" t="s">
        <v>424</v>
      </c>
      <c r="C33" s="5" t="s">
        <v>307</v>
      </c>
      <c r="D33" s="99">
        <v>50000</v>
      </c>
      <c r="E33" s="96">
        <v>45078</v>
      </c>
      <c r="F33" s="96">
        <v>45839</v>
      </c>
      <c r="G33" s="100">
        <f t="shared" si="4"/>
        <v>50000</v>
      </c>
      <c r="H33" s="100">
        <f t="shared" si="5"/>
        <v>24794.520547945205</v>
      </c>
      <c r="I33" s="100">
        <f t="shared" si="6"/>
        <v>0</v>
      </c>
      <c r="J33" s="100">
        <f t="shared" si="7"/>
        <v>0</v>
      </c>
      <c r="K33" s="100">
        <f t="shared" si="8"/>
        <v>0</v>
      </c>
      <c r="P33" s="98">
        <f>SUMPRODUCT(AR$103:AR$107,AS$103:AS$107)</f>
        <v>1</v>
      </c>
      <c r="Q33" s="98">
        <f>SUMPRODUCT(AT$103:AT$107,AU$103:AU$107)</f>
        <v>0.49589041095890413</v>
      </c>
      <c r="R33" s="98">
        <f>SUMPRODUCT(AV$103:AV$107,AW$103:AW$107)</f>
        <v>0</v>
      </c>
      <c r="S33" s="98">
        <f>SUMPRODUCT(AX$103:AX$107,AY$103:AY$107)</f>
        <v>0</v>
      </c>
      <c r="T33" s="98">
        <f>SUMPRODUCT(AZ$103:AZ$107,BA$103:BA$107)</f>
        <v>0</v>
      </c>
      <c r="V33" s="101">
        <f t="shared" si="11"/>
        <v>50000</v>
      </c>
      <c r="W33" s="101">
        <f t="shared" si="12"/>
        <v>24794.520547945205</v>
      </c>
      <c r="X33" s="101">
        <f t="shared" si="13"/>
        <v>0</v>
      </c>
      <c r="Y33" s="101">
        <f t="shared" si="14"/>
        <v>0</v>
      </c>
      <c r="Z33" s="101">
        <f t="shared" si="15"/>
        <v>0</v>
      </c>
      <c r="AN33" s="262"/>
      <c r="AO33" s="242" t="s">
        <v>408</v>
      </c>
      <c r="AP33" s="242"/>
      <c r="AQ33" s="242"/>
      <c r="AR33" s="268">
        <f>IF($E$27&lt;=$AR$8,1,0)</f>
        <v>1</v>
      </c>
      <c r="AS33" s="265"/>
      <c r="AT33" s="268">
        <f>IF($E$27&lt;=AT$8,1,0)</f>
        <v>1</v>
      </c>
      <c r="AU33" s="265"/>
      <c r="AV33" s="268">
        <f>IF($E$27&lt;=AV$8,1,0)</f>
        <v>1</v>
      </c>
      <c r="AW33" s="265"/>
      <c r="AX33" s="268">
        <f>IF($E$27&lt;=AX$8,1,0)</f>
        <v>1</v>
      </c>
      <c r="AY33" s="265"/>
      <c r="AZ33" s="268">
        <f>IF($E$27&lt;=AZ$8,1,0)</f>
        <v>1</v>
      </c>
      <c r="BA33" s="267"/>
    </row>
    <row r="34" spans="2:53" x14ac:dyDescent="0.35">
      <c r="B34" s="27" t="s">
        <v>424</v>
      </c>
      <c r="C34" s="5" t="s">
        <v>307</v>
      </c>
      <c r="D34" s="99">
        <v>50000</v>
      </c>
      <c r="E34" s="96">
        <v>45078</v>
      </c>
      <c r="F34" s="96">
        <v>45839</v>
      </c>
      <c r="G34" s="100">
        <f t="shared" si="4"/>
        <v>50000</v>
      </c>
      <c r="H34" s="100">
        <f t="shared" si="5"/>
        <v>24794.520547945205</v>
      </c>
      <c r="I34" s="100">
        <f t="shared" si="6"/>
        <v>0</v>
      </c>
      <c r="J34" s="100">
        <f t="shared" si="7"/>
        <v>0</v>
      </c>
      <c r="K34" s="100">
        <f t="shared" si="8"/>
        <v>0</v>
      </c>
      <c r="P34" s="98">
        <f>SUMPRODUCT(AR$114:AR$118,AS$114:AS$118)</f>
        <v>1</v>
      </c>
      <c r="Q34" s="98">
        <f>SUMPRODUCT(AT$114:AT$118,AU$114:AU$118)</f>
        <v>0.49589041095890413</v>
      </c>
      <c r="R34" s="98">
        <f>SUMPRODUCT(AV$114:AV$118,AW$114:AW$118)</f>
        <v>0</v>
      </c>
      <c r="S34" s="98">
        <f>SUMPRODUCT(AX$114:AX$118,AY$114:AY$118)</f>
        <v>0</v>
      </c>
      <c r="T34" s="98">
        <f>SUMPRODUCT(AZ$114:AZ$118,BA$114:BA$118)</f>
        <v>0</v>
      </c>
      <c r="V34" s="101">
        <f t="shared" si="11"/>
        <v>50000</v>
      </c>
      <c r="W34" s="101">
        <f t="shared" si="12"/>
        <v>24794.520547945205</v>
      </c>
      <c r="X34" s="101">
        <f t="shared" si="13"/>
        <v>0</v>
      </c>
      <c r="Y34" s="101">
        <f t="shared" si="14"/>
        <v>0</v>
      </c>
      <c r="Z34" s="101">
        <f t="shared" si="15"/>
        <v>0</v>
      </c>
      <c r="AN34" s="262"/>
      <c r="AO34" s="242" t="s">
        <v>409</v>
      </c>
      <c r="AP34" s="242"/>
      <c r="AQ34" s="242"/>
      <c r="AR34" s="268">
        <f>IF($F$27&lt;=$AR$8,1,0)</f>
        <v>0</v>
      </c>
      <c r="AS34" s="265"/>
      <c r="AT34" s="268">
        <f>IF($F$27&lt;=AT$8,1,0)</f>
        <v>0</v>
      </c>
      <c r="AU34" s="265"/>
      <c r="AV34" s="268">
        <f>IF($F$27&lt;=AV$8,1,0)</f>
        <v>1</v>
      </c>
      <c r="AW34" s="265"/>
      <c r="AX34" s="268">
        <f>IF($F$27&lt;=AX$8,1,0)</f>
        <v>1</v>
      </c>
      <c r="AY34" s="265"/>
      <c r="AZ34" s="268">
        <f>IF($F$27&lt;=AZ$8,1,0)</f>
        <v>1</v>
      </c>
      <c r="BA34" s="267"/>
    </row>
    <row r="35" spans="2:53" x14ac:dyDescent="0.35">
      <c r="B35" s="84" t="s">
        <v>312</v>
      </c>
      <c r="D35" s="38">
        <f>SUM(D25:D34)</f>
        <v>500000</v>
      </c>
      <c r="G35" s="117">
        <f>SUM(G25:G34)</f>
        <v>450000</v>
      </c>
      <c r="H35" s="117">
        <f t="shared" ref="H35:K35" si="16">SUM(H25:H34)</f>
        <v>223150.68493150681</v>
      </c>
      <c r="I35" s="117">
        <f t="shared" si="16"/>
        <v>29315.068493150688</v>
      </c>
      <c r="J35" s="117">
        <f t="shared" si="16"/>
        <v>50000</v>
      </c>
      <c r="K35" s="117">
        <f t="shared" si="16"/>
        <v>33424.65753424658</v>
      </c>
      <c r="V35" s="36">
        <f>SUM(V25:V34)</f>
        <v>450000</v>
      </c>
      <c r="W35" s="36">
        <f t="shared" ref="W35:Z35" si="17">SUM(W25:W34)</f>
        <v>223150.68493150681</v>
      </c>
      <c r="X35" s="36">
        <f t="shared" si="17"/>
        <v>29315.068493150688</v>
      </c>
      <c r="Y35" s="36">
        <f t="shared" si="17"/>
        <v>50000</v>
      </c>
      <c r="Z35" s="36">
        <f t="shared" si="17"/>
        <v>33424.65753424658</v>
      </c>
      <c r="AN35" s="262"/>
      <c r="AO35" s="242" t="s">
        <v>411</v>
      </c>
      <c r="AP35" s="242"/>
      <c r="AQ35" s="242"/>
      <c r="AR35" s="268">
        <f>IF($F$27&lt;=$AR$9,1,0)</f>
        <v>0</v>
      </c>
      <c r="AS35" s="265"/>
      <c r="AT35" s="268">
        <f>IF($F$27&lt;=AT$9,1,0)</f>
        <v>1</v>
      </c>
      <c r="AU35" s="265"/>
      <c r="AV35" s="268">
        <f>IF($F$27&lt;=AV$9,1,0)</f>
        <v>1</v>
      </c>
      <c r="AW35" s="265"/>
      <c r="AX35" s="268">
        <f>IF($F$27&lt;=AX$9,1,0)</f>
        <v>1</v>
      </c>
      <c r="AY35" s="265"/>
      <c r="AZ35" s="268">
        <f>IF($F$27&lt;=AZ$9,1,0)</f>
        <v>1</v>
      </c>
      <c r="BA35" s="267"/>
    </row>
    <row r="36" spans="2:53" x14ac:dyDescent="0.35">
      <c r="B36" s="12"/>
      <c r="AN36" s="262"/>
      <c r="AO36" s="242"/>
      <c r="AP36" s="242"/>
      <c r="AQ36" s="242"/>
      <c r="AR36" s="268" t="s">
        <v>412</v>
      </c>
      <c r="AS36" s="265" t="s">
        <v>413</v>
      </c>
      <c r="AT36" s="268" t="s">
        <v>412</v>
      </c>
      <c r="AU36" s="265" t="s">
        <v>413</v>
      </c>
      <c r="AV36" s="268" t="s">
        <v>412</v>
      </c>
      <c r="AW36" s="265" t="s">
        <v>413</v>
      </c>
      <c r="AX36" s="268" t="s">
        <v>412</v>
      </c>
      <c r="AY36" s="265" t="s">
        <v>413</v>
      </c>
      <c r="AZ36" s="268" t="s">
        <v>412</v>
      </c>
      <c r="BA36" s="267" t="s">
        <v>413</v>
      </c>
    </row>
    <row r="37" spans="2:53" x14ac:dyDescent="0.35">
      <c r="B37" s="12"/>
      <c r="AN37" s="262"/>
      <c r="AO37" s="242"/>
      <c r="AP37" s="242" t="s">
        <v>415</v>
      </c>
      <c r="AQ37" s="242"/>
      <c r="AR37" s="242">
        <f>IF(AND(AR33=1,AR35=0)=TRUE,1,0)</f>
        <v>1</v>
      </c>
      <c r="AS37" s="242">
        <v>1</v>
      </c>
      <c r="AT37" s="242">
        <f>IF(AND(AT33=1,AT35=0)=TRUE,1,0)</f>
        <v>0</v>
      </c>
      <c r="AU37" s="242">
        <v>1</v>
      </c>
      <c r="AV37" s="242">
        <f>IF(AND(AV33=1,AV35=0)=TRUE,1,0)</f>
        <v>0</v>
      </c>
      <c r="AW37" s="242">
        <v>1</v>
      </c>
      <c r="AX37" s="242">
        <f>IF(AND(AX33=1,AX35=0)=TRUE,1,0)</f>
        <v>0</v>
      </c>
      <c r="AY37" s="242">
        <v>1</v>
      </c>
      <c r="AZ37" s="242">
        <f>IF(AND(AZ33=1,AZ35=0)=TRUE,1,0)</f>
        <v>0</v>
      </c>
      <c r="BA37" s="264">
        <v>1</v>
      </c>
    </row>
    <row r="38" spans="2:53" x14ac:dyDescent="0.35">
      <c r="B38" s="84" t="s">
        <v>425</v>
      </c>
      <c r="AN38" s="262"/>
      <c r="AO38" s="242"/>
      <c r="AP38" s="242" t="s">
        <v>416</v>
      </c>
      <c r="AQ38" s="242"/>
      <c r="AR38" s="268">
        <f>IF(AND(AR33=1,AR34=1,AR35=1),1,0)+AR32</f>
        <v>0</v>
      </c>
      <c r="AS38" s="263">
        <v>0</v>
      </c>
      <c r="AT38" s="268">
        <f>IF(AND(AT33=1,AT34=1,AT35=1),1,0)+AT32</f>
        <v>0</v>
      </c>
      <c r="AU38" s="263">
        <v>0</v>
      </c>
      <c r="AV38" s="268">
        <f>IF(AND(AV33=1,AV34=1,AV35=1),1,0)+AV32</f>
        <v>1</v>
      </c>
      <c r="AW38" s="263">
        <v>0</v>
      </c>
      <c r="AX38" s="268">
        <f>IF(AND(AX33=1,AX34=1,AX35=1),1,0)+AX32</f>
        <v>1</v>
      </c>
      <c r="AY38" s="263">
        <v>0</v>
      </c>
      <c r="AZ38" s="268">
        <f>IF(AND(AZ33=1,AZ34=1,AZ35=1),1,0)+AZ32</f>
        <v>1</v>
      </c>
      <c r="BA38" s="269">
        <v>0</v>
      </c>
    </row>
    <row r="39" spans="2:53" x14ac:dyDescent="0.35">
      <c r="B39" s="9"/>
      <c r="K39" s="1" t="s">
        <v>422</v>
      </c>
      <c r="P39" s="1" t="s">
        <v>423</v>
      </c>
      <c r="Q39" s="87"/>
      <c r="R39" s="87"/>
      <c r="S39" s="87"/>
      <c r="T39" s="87"/>
      <c r="U39" s="14"/>
      <c r="V39" s="1" t="s">
        <v>422</v>
      </c>
      <c r="AB39" s="1" t="s">
        <v>426</v>
      </c>
      <c r="AH39" s="1" t="s">
        <v>427</v>
      </c>
      <c r="AN39" s="262"/>
      <c r="AO39" s="242"/>
      <c r="AP39" s="242" t="s">
        <v>417</v>
      </c>
      <c r="AQ39" s="242"/>
      <c r="AR39" s="263">
        <f>IF(AND(AR33=1,AR34=0,AR35=1),1,0)</f>
        <v>0</v>
      </c>
      <c r="AS39" s="270">
        <f>($F27-AR$8+1)/365</f>
        <v>1.5013698630136987</v>
      </c>
      <c r="AT39" s="263">
        <f>IF(AND(AT33=1,AT34=0,AT35=1),1,0)</f>
        <v>1</v>
      </c>
      <c r="AU39" s="263">
        <f>($F27-AT$8)/365</f>
        <v>0.49589041095890413</v>
      </c>
      <c r="AV39" s="263">
        <f>IF(AND(AV33=1,AV34=0,AV35=1),1,0)</f>
        <v>0</v>
      </c>
      <c r="AW39" s="263">
        <f>($F27-AV$8)/365</f>
        <v>-0.50410958904109593</v>
      </c>
      <c r="AX39" s="263">
        <f>IF(AND(AX33=1,AX34=0,AX35=1),1,0)</f>
        <v>0</v>
      </c>
      <c r="AY39" s="263">
        <f>($F27-AX$8)/365</f>
        <v>-1.5041095890410958</v>
      </c>
      <c r="AZ39" s="263">
        <f>IF(AND(AZ33=1,AZ34=0,AZ35=1),1,0)</f>
        <v>0</v>
      </c>
      <c r="BA39" s="269">
        <f>($F27-AZ$8)/365</f>
        <v>-2.504109589041096</v>
      </c>
    </row>
    <row r="40" spans="2:53" ht="43.5" x14ac:dyDescent="0.35">
      <c r="B40" s="158" t="s">
        <v>313</v>
      </c>
      <c r="C40" s="159" t="s">
        <v>314</v>
      </c>
      <c r="D40" s="159" t="s">
        <v>321</v>
      </c>
      <c r="E40" s="157" t="s">
        <v>315</v>
      </c>
      <c r="F40" s="157" t="s">
        <v>316</v>
      </c>
      <c r="G40" s="157" t="s">
        <v>304</v>
      </c>
      <c r="H40" s="157" t="s">
        <v>305</v>
      </c>
      <c r="I40" s="157" t="s">
        <v>428</v>
      </c>
      <c r="J40" s="157" t="s">
        <v>429</v>
      </c>
      <c r="K40" s="157">
        <f>V40</f>
        <v>2024</v>
      </c>
      <c r="L40" s="157">
        <f t="shared" ref="L40:O55" si="18">W40</f>
        <v>2025</v>
      </c>
      <c r="M40" s="157">
        <f t="shared" si="18"/>
        <v>2026</v>
      </c>
      <c r="N40" s="157">
        <f t="shared" si="18"/>
        <v>2027</v>
      </c>
      <c r="O40" s="157">
        <f t="shared" si="18"/>
        <v>2028</v>
      </c>
      <c r="P40" s="85">
        <f>P24</f>
        <v>2024</v>
      </c>
      <c r="Q40" s="85">
        <f>Q24</f>
        <v>2025</v>
      </c>
      <c r="R40" s="85">
        <f>R24</f>
        <v>2026</v>
      </c>
      <c r="S40" s="85">
        <f>S24</f>
        <v>2027</v>
      </c>
      <c r="T40" s="85">
        <f>T24</f>
        <v>2028</v>
      </c>
      <c r="V40" s="85">
        <f>V24</f>
        <v>2024</v>
      </c>
      <c r="W40" s="85">
        <f>W24</f>
        <v>2025</v>
      </c>
      <c r="X40" s="85">
        <f>X24</f>
        <v>2026</v>
      </c>
      <c r="Y40" s="85">
        <f>Y24</f>
        <v>2027</v>
      </c>
      <c r="Z40" s="85">
        <f>Z24</f>
        <v>2028</v>
      </c>
      <c r="AB40" s="85">
        <f>P40</f>
        <v>2024</v>
      </c>
      <c r="AC40" s="85">
        <f>AB40+1</f>
        <v>2025</v>
      </c>
      <c r="AD40" s="85">
        <f t="shared" ref="AD40:AF40" si="19">AC40+1</f>
        <v>2026</v>
      </c>
      <c r="AE40" s="85">
        <f t="shared" si="19"/>
        <v>2027</v>
      </c>
      <c r="AF40" s="85">
        <f t="shared" si="19"/>
        <v>2028</v>
      </c>
      <c r="AH40" s="85">
        <f>P40</f>
        <v>2024</v>
      </c>
      <c r="AI40" s="85">
        <f>AH40+1</f>
        <v>2025</v>
      </c>
      <c r="AJ40" s="85">
        <f t="shared" ref="AJ40:AL40" si="20">AI40+1</f>
        <v>2026</v>
      </c>
      <c r="AK40" s="85">
        <f t="shared" si="20"/>
        <v>2027</v>
      </c>
      <c r="AL40" s="85">
        <f t="shared" si="20"/>
        <v>2028</v>
      </c>
      <c r="AM40" s="83"/>
      <c r="AN40" s="262"/>
      <c r="AO40" s="242"/>
      <c r="AP40" s="242" t="s">
        <v>418</v>
      </c>
      <c r="AQ40" s="242"/>
      <c r="AR40" s="268">
        <f>IF(AND(AR32=0,AR33=0,AR35=0),1,0)</f>
        <v>0</v>
      </c>
      <c r="AS40" s="270">
        <f>(AR$9-$E27)/365</f>
        <v>1.5890410958904109</v>
      </c>
      <c r="AT40" s="268">
        <f>IF(AND(AT32=0,AT33=0,AT35=0),1,0)</f>
        <v>0</v>
      </c>
      <c r="AU40" s="263">
        <f>(AT$9-$E27)/365</f>
        <v>2.5890410958904111</v>
      </c>
      <c r="AV40" s="268">
        <f>IF(AND(AV32=0,AV33=0,AV35=0),1,0)</f>
        <v>0</v>
      </c>
      <c r="AW40" s="263">
        <f>(AV$9-$E27)/365</f>
        <v>3.5890410958904111</v>
      </c>
      <c r="AX40" s="268">
        <f>IF(AND(AX32=0,AX33=0,AX35=0),1,0)</f>
        <v>0</v>
      </c>
      <c r="AY40" s="263">
        <f>(AX$9-$E27)/365</f>
        <v>4.5890410958904111</v>
      </c>
      <c r="AZ40" s="268">
        <f>IF(AND(AZ32=0,AZ33=0,AZ35=0),1,0)</f>
        <v>0</v>
      </c>
      <c r="BA40" s="269">
        <f>(AZ$9-$E27)/365</f>
        <v>5.5917808219178085</v>
      </c>
    </row>
    <row r="41" spans="2:53" x14ac:dyDescent="0.35">
      <c r="B41" s="92" t="str">
        <f>I_Baseline!B66</f>
        <v>British Gas</v>
      </c>
      <c r="C41" s="91" t="str">
        <f>IF(I_Baseline!C66=0,"",I_Baseline!C66)</f>
        <v>Unmetered Supply (UMS)</v>
      </c>
      <c r="D41" s="100">
        <v>7500</v>
      </c>
      <c r="E41" s="100">
        <f>IF(I_Baseline!E66=0,"",I_Baseline!E66)</f>
        <v>7000</v>
      </c>
      <c r="F41" s="116">
        <f>IF(I_Baseline!F66=0,"",I_Baseline!F66)</f>
        <v>0.2</v>
      </c>
      <c r="G41" s="94">
        <f>IF(I_Baseline!G66=0,"",I_Baseline!G66)</f>
        <v>44562</v>
      </c>
      <c r="H41" s="94">
        <f>IF(I_Baseline!H66=0,"",I_Baseline!H66)</f>
        <v>46022</v>
      </c>
      <c r="I41" s="59">
        <f t="shared" ref="I41:I60" si="21">IFERROR(E41*(1-F41),"")</f>
        <v>5600</v>
      </c>
      <c r="J41" s="59">
        <f t="shared" ref="J41:J60" si="22">IFERROR(E41*(1+F41),"")</f>
        <v>8400</v>
      </c>
      <c r="K41" s="59">
        <f>V41</f>
        <v>7500</v>
      </c>
      <c r="L41" s="59">
        <f t="shared" si="18"/>
        <v>7479.4520547945203</v>
      </c>
      <c r="M41" s="59">
        <f t="shared" si="18"/>
        <v>0</v>
      </c>
      <c r="N41" s="59">
        <f t="shared" si="18"/>
        <v>0</v>
      </c>
      <c r="O41" s="59">
        <f t="shared" si="18"/>
        <v>0</v>
      </c>
      <c r="P41" s="98">
        <f>SUMPRODUCT(AR$125:AR$129,AS$125:AS$129)</f>
        <v>1</v>
      </c>
      <c r="Q41" s="98">
        <f>SUMPRODUCT(AT$125:AT$129,AU$125:AU$129)</f>
        <v>0.99726027397260275</v>
      </c>
      <c r="R41" s="98">
        <f>SUMPRODUCT(AV$125:AV$129,AW$125:AW$129)</f>
        <v>0</v>
      </c>
      <c r="S41" s="98">
        <f>SUMPRODUCT(AX$125:AX$129,AY$125:AY$129)</f>
        <v>0</v>
      </c>
      <c r="T41" s="98">
        <f>SUMPRODUCT(AZ$125:AZ$129,BA$125:BA$129)</f>
        <v>0</v>
      </c>
      <c r="V41" s="101">
        <f t="shared" ref="V41:V60" si="23">IFERROR(P41*$D41,"")</f>
        <v>7500</v>
      </c>
      <c r="W41" s="101">
        <f t="shared" ref="W41:W60" si="24">IFERROR(Q41*$D41,"")</f>
        <v>7479.4520547945203</v>
      </c>
      <c r="X41" s="101">
        <f t="shared" ref="X41:X60" si="25">IFERROR(R41*$D41,"")</f>
        <v>0</v>
      </c>
      <c r="Y41" s="101">
        <f t="shared" ref="Y41:Y60" si="26">IFERROR(S41*$D41,"")</f>
        <v>0</v>
      </c>
      <c r="Z41" s="101">
        <f t="shared" ref="Z41:Z60" si="27">IFERROR(T41*$D41,"")</f>
        <v>0</v>
      </c>
      <c r="AB41" s="119">
        <f t="shared" ref="AB41:AB60" si="28">IFERROR(P41*($I41),"")</f>
        <v>5600</v>
      </c>
      <c r="AC41" s="119">
        <f t="shared" ref="AC41:AC60" si="29">IFERROR(Q41*($I41),"")</f>
        <v>5584.6575342465758</v>
      </c>
      <c r="AD41" s="119">
        <f t="shared" ref="AD41:AD60" si="30">IFERROR(R41*($I41),"")</f>
        <v>0</v>
      </c>
      <c r="AE41" s="119">
        <f t="shared" ref="AE41:AE60" si="31">IFERROR(S41*($I41),"")</f>
        <v>0</v>
      </c>
      <c r="AF41" s="119">
        <f t="shared" ref="AF41:AF60" si="32">IFERROR(T41*($I41),"")</f>
        <v>0</v>
      </c>
      <c r="AG41" s="36"/>
      <c r="AH41" s="119">
        <f t="shared" ref="AH41:AH60" si="33">IFERROR($J41*P41,"")</f>
        <v>8400</v>
      </c>
      <c r="AI41" s="119">
        <f t="shared" ref="AI41:AI60" si="34">IFERROR($J41*Q41,"")</f>
        <v>8376.9863013698632</v>
      </c>
      <c r="AJ41" s="119">
        <f t="shared" ref="AJ41:AJ60" si="35">IFERROR($J41*R41,"")</f>
        <v>0</v>
      </c>
      <c r="AK41" s="119">
        <f t="shared" ref="AK41:AK60" si="36">IFERROR($J41*S41,"")</f>
        <v>0</v>
      </c>
      <c r="AL41" s="119">
        <f t="shared" ref="AL41:AL60" si="37">IFERROR($J41*T41,"")</f>
        <v>0</v>
      </c>
      <c r="AM41" s="36"/>
      <c r="AN41" s="262"/>
      <c r="AO41" s="242"/>
      <c r="AP41" s="242" t="s">
        <v>419</v>
      </c>
      <c r="AQ41" s="242"/>
      <c r="AR41" s="263">
        <f>IF(AND(AR33=0,AR35=1),1,0)</f>
        <v>0</v>
      </c>
      <c r="AS41" s="263">
        <f>(F27-$E27)/365</f>
        <v>2.0849315068493151</v>
      </c>
      <c r="AT41" s="263">
        <f>IF(AND(AT33=0,AT35=1),1,0)</f>
        <v>0</v>
      </c>
      <c r="AU41" s="263">
        <f>($F27-$E27)/365</f>
        <v>2.0849315068493151</v>
      </c>
      <c r="AV41" s="263">
        <f>IF(AND(AV33=0,AV35=1),1,0)</f>
        <v>0</v>
      </c>
      <c r="AW41" s="263">
        <f>($F27-$E27)/365</f>
        <v>2.0849315068493151</v>
      </c>
      <c r="AX41" s="263">
        <f>IF(AND(AX33=0,AX35=1),1,0)</f>
        <v>0</v>
      </c>
      <c r="AY41" s="263">
        <f>($F27-$E27)/365</f>
        <v>2.0849315068493151</v>
      </c>
      <c r="AZ41" s="263">
        <f>IF(AND(AZ33=0,AZ35=1),1,0)</f>
        <v>0</v>
      </c>
      <c r="BA41" s="269">
        <f>($F27-$E27)/365</f>
        <v>2.0849315068493151</v>
      </c>
    </row>
    <row r="42" spans="2:53" x14ac:dyDescent="0.35">
      <c r="B42" s="92" t="str">
        <f>I_Baseline!B67</f>
        <v>British Gas</v>
      </c>
      <c r="C42" s="91" t="str">
        <f>IF(I_Baseline!C67=0,"",I_Baseline!C67)</f>
        <v>Unmetered Supply (UMS)</v>
      </c>
      <c r="D42" s="100">
        <v>7500</v>
      </c>
      <c r="E42" s="100">
        <f>IF(I_Baseline!E67=0,"",I_Baseline!E67)</f>
        <v>7000</v>
      </c>
      <c r="F42" s="116">
        <f>IF(I_Baseline!F67=0,"",I_Baseline!F67)</f>
        <v>0.2</v>
      </c>
      <c r="G42" s="94">
        <f>IF(I_Baseline!G67=0,"",I_Baseline!G67)</f>
        <v>44562</v>
      </c>
      <c r="H42" s="94">
        <f>IF(I_Baseline!H67=0,"",I_Baseline!H67)</f>
        <v>46022</v>
      </c>
      <c r="I42" s="59">
        <f t="shared" si="21"/>
        <v>5600</v>
      </c>
      <c r="J42" s="59">
        <f t="shared" si="22"/>
        <v>8400</v>
      </c>
      <c r="K42" s="59">
        <f t="shared" ref="K42:K60" si="38">V42</f>
        <v>7500</v>
      </c>
      <c r="L42" s="59">
        <f t="shared" si="18"/>
        <v>7479.4520547945203</v>
      </c>
      <c r="M42" s="59">
        <f t="shared" si="18"/>
        <v>0</v>
      </c>
      <c r="N42" s="59">
        <f t="shared" si="18"/>
        <v>0</v>
      </c>
      <c r="O42" s="59">
        <f t="shared" si="18"/>
        <v>0</v>
      </c>
      <c r="P42" s="98">
        <f>SUMPRODUCT(AR$136:AR$140,AS$136:AS$140)</f>
        <v>1</v>
      </c>
      <c r="Q42" s="98">
        <f>SUMPRODUCT(AT$136:AT$140,AU$136:AU$140)</f>
        <v>0.99726027397260275</v>
      </c>
      <c r="R42" s="98">
        <f>SUMPRODUCT(AV$136:AV$140,AW$136:AW$140)</f>
        <v>0</v>
      </c>
      <c r="S42" s="98">
        <f>SUMPRODUCT(AX$136:AX$140,AY$136:AY$140)</f>
        <v>0</v>
      </c>
      <c r="T42" s="98">
        <f>SUMPRODUCT(AZ$136:AZ$140,BA$136:BA$140)</f>
        <v>0</v>
      </c>
      <c r="V42" s="101">
        <f t="shared" si="23"/>
        <v>7500</v>
      </c>
      <c r="W42" s="101">
        <f t="shared" si="24"/>
        <v>7479.4520547945203</v>
      </c>
      <c r="X42" s="101">
        <f t="shared" si="25"/>
        <v>0</v>
      </c>
      <c r="Y42" s="101">
        <f t="shared" si="26"/>
        <v>0</v>
      </c>
      <c r="Z42" s="101">
        <f t="shared" si="27"/>
        <v>0</v>
      </c>
      <c r="AB42" s="119">
        <f t="shared" si="28"/>
        <v>5600</v>
      </c>
      <c r="AC42" s="119">
        <f t="shared" si="29"/>
        <v>5584.6575342465758</v>
      </c>
      <c r="AD42" s="119">
        <f t="shared" si="30"/>
        <v>0</v>
      </c>
      <c r="AE42" s="119">
        <f t="shared" si="31"/>
        <v>0</v>
      </c>
      <c r="AF42" s="119">
        <f t="shared" si="32"/>
        <v>0</v>
      </c>
      <c r="AG42" s="36"/>
      <c r="AH42" s="119">
        <f t="shared" si="33"/>
        <v>8400</v>
      </c>
      <c r="AI42" s="119">
        <f t="shared" si="34"/>
        <v>8376.9863013698632</v>
      </c>
      <c r="AJ42" s="119">
        <f t="shared" si="35"/>
        <v>0</v>
      </c>
      <c r="AK42" s="119">
        <f t="shared" si="36"/>
        <v>0</v>
      </c>
      <c r="AL42" s="119">
        <f t="shared" si="37"/>
        <v>0</v>
      </c>
      <c r="AM42" s="36"/>
      <c r="AN42" s="271"/>
      <c r="AO42" s="272"/>
      <c r="AP42" s="272"/>
      <c r="AQ42" s="272"/>
      <c r="AR42" s="272"/>
      <c r="AS42" s="272"/>
      <c r="AT42" s="272"/>
      <c r="AU42" s="272"/>
      <c r="AV42" s="272"/>
      <c r="AW42" s="272"/>
      <c r="AX42" s="272"/>
      <c r="AY42" s="272"/>
      <c r="AZ42" s="272"/>
      <c r="BA42" s="273"/>
    </row>
    <row r="43" spans="2:53" x14ac:dyDescent="0.35">
      <c r="B43" s="92" t="str">
        <f>I_Baseline!B68</f>
        <v>British Gas</v>
      </c>
      <c r="C43" s="91" t="str">
        <f>IF(I_Baseline!C68=0,"",I_Baseline!C68)</f>
        <v>Unmetered Supply (UMS)</v>
      </c>
      <c r="D43" s="100">
        <v>7500</v>
      </c>
      <c r="E43" s="100">
        <f>IF(I_Baseline!E68=0,"",I_Baseline!E68)</f>
        <v>7000</v>
      </c>
      <c r="F43" s="116">
        <f>IF(I_Baseline!F68=0,"",I_Baseline!F68)</f>
        <v>0.2</v>
      </c>
      <c r="G43" s="94">
        <f>IF(I_Baseline!G68=0,"",I_Baseline!G68)</f>
        <v>44562</v>
      </c>
      <c r="H43" s="94">
        <f>IF(I_Baseline!H68=0,"",I_Baseline!H68)</f>
        <v>46022</v>
      </c>
      <c r="I43" s="59">
        <f t="shared" si="21"/>
        <v>5600</v>
      </c>
      <c r="J43" s="59">
        <f t="shared" si="22"/>
        <v>8400</v>
      </c>
      <c r="K43" s="59">
        <f t="shared" si="38"/>
        <v>7500</v>
      </c>
      <c r="L43" s="59">
        <f t="shared" si="18"/>
        <v>7479.4520547945203</v>
      </c>
      <c r="M43" s="59">
        <f t="shared" si="18"/>
        <v>0</v>
      </c>
      <c r="N43" s="59">
        <f t="shared" si="18"/>
        <v>0</v>
      </c>
      <c r="O43" s="59">
        <f t="shared" si="18"/>
        <v>0</v>
      </c>
      <c r="P43" s="98">
        <f>SUMPRODUCT(AR$147:AR$151,AS$147:AS$151)</f>
        <v>1</v>
      </c>
      <c r="Q43" s="98">
        <f>SUMPRODUCT(AT$147:AT$151,AU$147:AU$151)</f>
        <v>0.99726027397260275</v>
      </c>
      <c r="R43" s="98">
        <f>SUMPRODUCT(AV$147:AV$151,AW$147:AW$151)</f>
        <v>0</v>
      </c>
      <c r="S43" s="98">
        <f>SUMPRODUCT(AX$147:AX$151,AY$147:AY$151)</f>
        <v>0</v>
      </c>
      <c r="T43" s="98">
        <f>SUMPRODUCT(AZ$147:AZ$151,BA$147:BA$151)</f>
        <v>0</v>
      </c>
      <c r="V43" s="101">
        <f t="shared" si="23"/>
        <v>7500</v>
      </c>
      <c r="W43" s="101">
        <f t="shared" si="24"/>
        <v>7479.4520547945203</v>
      </c>
      <c r="X43" s="101">
        <f t="shared" si="25"/>
        <v>0</v>
      </c>
      <c r="Y43" s="101">
        <f t="shared" si="26"/>
        <v>0</v>
      </c>
      <c r="Z43" s="101">
        <f t="shared" si="27"/>
        <v>0</v>
      </c>
      <c r="AB43" s="119">
        <f t="shared" si="28"/>
        <v>5600</v>
      </c>
      <c r="AC43" s="119">
        <f t="shared" si="29"/>
        <v>5584.6575342465758</v>
      </c>
      <c r="AD43" s="119">
        <f t="shared" si="30"/>
        <v>0</v>
      </c>
      <c r="AE43" s="119">
        <f t="shared" si="31"/>
        <v>0</v>
      </c>
      <c r="AF43" s="119">
        <f t="shared" si="32"/>
        <v>0</v>
      </c>
      <c r="AG43" s="36"/>
      <c r="AH43" s="119">
        <f t="shared" si="33"/>
        <v>8400</v>
      </c>
      <c r="AI43" s="119">
        <f t="shared" si="34"/>
        <v>8376.9863013698632</v>
      </c>
      <c r="AJ43" s="119">
        <f t="shared" si="35"/>
        <v>0</v>
      </c>
      <c r="AK43" s="119">
        <f t="shared" si="36"/>
        <v>0</v>
      </c>
      <c r="AL43" s="119">
        <f t="shared" si="37"/>
        <v>0</v>
      </c>
      <c r="AM43" s="36"/>
      <c r="AN43" s="262">
        <v>28</v>
      </c>
      <c r="AO43" s="242" t="s">
        <v>406</v>
      </c>
      <c r="AP43" s="242"/>
      <c r="AQ43" s="242"/>
      <c r="AR43" s="242">
        <f>IF($E$28&gt;=$AR$9,1,0)</f>
        <v>0</v>
      </c>
      <c r="AS43" s="265"/>
      <c r="AT43" s="242">
        <f>IF($E$28&gt;=AT$9,1,0)</f>
        <v>0</v>
      </c>
      <c r="AU43" s="265"/>
      <c r="AV43" s="242">
        <f>IF($E$28&gt;=AV$9,1,0)</f>
        <v>0</v>
      </c>
      <c r="AW43" s="265"/>
      <c r="AX43" s="242">
        <f>IF($E$28&gt;=AX$9,1,0)</f>
        <v>0</v>
      </c>
      <c r="AY43" s="265"/>
      <c r="AZ43" s="242">
        <f>IF($E$28&gt;=AZ$9,1,0)</f>
        <v>0</v>
      </c>
      <c r="BA43" s="267"/>
    </row>
    <row r="44" spans="2:53" x14ac:dyDescent="0.35">
      <c r="B44" s="92" t="str">
        <f>I_Baseline!B69</f>
        <v>British Gas</v>
      </c>
      <c r="C44" s="91" t="str">
        <f>IF(I_Baseline!C69=0,"",I_Baseline!C69)</f>
        <v>Unmetered Supply (UMS)</v>
      </c>
      <c r="D44" s="100">
        <v>7500</v>
      </c>
      <c r="E44" s="100">
        <f>IF(I_Baseline!E69=0,"",I_Baseline!E69)</f>
        <v>7000</v>
      </c>
      <c r="F44" s="116">
        <f>IF(I_Baseline!F69=0,"",I_Baseline!F69)</f>
        <v>0.2</v>
      </c>
      <c r="G44" s="94">
        <f>IF(I_Baseline!G69=0,"",I_Baseline!G69)</f>
        <v>44562</v>
      </c>
      <c r="H44" s="94">
        <f>IF(I_Baseline!H69=0,"",I_Baseline!H69)</f>
        <v>46022</v>
      </c>
      <c r="I44" s="59">
        <f t="shared" si="21"/>
        <v>5600</v>
      </c>
      <c r="J44" s="59">
        <f t="shared" si="22"/>
        <v>8400</v>
      </c>
      <c r="K44" s="59">
        <f t="shared" si="38"/>
        <v>7500</v>
      </c>
      <c r="L44" s="59">
        <f t="shared" si="18"/>
        <v>7479.4520547945203</v>
      </c>
      <c r="M44" s="59">
        <f t="shared" si="18"/>
        <v>0</v>
      </c>
      <c r="N44" s="59">
        <f t="shared" si="18"/>
        <v>0</v>
      </c>
      <c r="O44" s="59">
        <f t="shared" si="18"/>
        <v>0</v>
      </c>
      <c r="P44" s="98">
        <f>SUMPRODUCT(AR$158:AR$162,AS$158:AS$162)</f>
        <v>1</v>
      </c>
      <c r="Q44" s="98">
        <f>SUMPRODUCT(AT$158:AT$162,AU$158:AU$162)</f>
        <v>0.99726027397260275</v>
      </c>
      <c r="R44" s="98">
        <f>SUMPRODUCT(AV$158:AV$162,AW$158:AW$162)</f>
        <v>0</v>
      </c>
      <c r="S44" s="98">
        <f>SUMPRODUCT(AX$158:AX$162,AY$158:AY$162)</f>
        <v>0</v>
      </c>
      <c r="T44" s="98">
        <f>SUMPRODUCT(AZ$158:AZ$162,BA$158:BA$162)</f>
        <v>0</v>
      </c>
      <c r="V44" s="101">
        <f t="shared" si="23"/>
        <v>7500</v>
      </c>
      <c r="W44" s="101">
        <f t="shared" si="24"/>
        <v>7479.4520547945203</v>
      </c>
      <c r="X44" s="101">
        <f t="shared" si="25"/>
        <v>0</v>
      </c>
      <c r="Y44" s="101">
        <f t="shared" si="26"/>
        <v>0</v>
      </c>
      <c r="Z44" s="101">
        <f t="shared" si="27"/>
        <v>0</v>
      </c>
      <c r="AB44" s="119">
        <f t="shared" si="28"/>
        <v>5600</v>
      </c>
      <c r="AC44" s="119">
        <f t="shared" si="29"/>
        <v>5584.6575342465758</v>
      </c>
      <c r="AD44" s="119">
        <f t="shared" si="30"/>
        <v>0</v>
      </c>
      <c r="AE44" s="119">
        <f t="shared" si="31"/>
        <v>0</v>
      </c>
      <c r="AF44" s="119">
        <f t="shared" si="32"/>
        <v>0</v>
      </c>
      <c r="AG44" s="36"/>
      <c r="AH44" s="119">
        <f t="shared" si="33"/>
        <v>8400</v>
      </c>
      <c r="AI44" s="119">
        <f t="shared" si="34"/>
        <v>8376.9863013698632</v>
      </c>
      <c r="AJ44" s="119">
        <f t="shared" si="35"/>
        <v>0</v>
      </c>
      <c r="AK44" s="119">
        <f t="shared" si="36"/>
        <v>0</v>
      </c>
      <c r="AL44" s="119">
        <f t="shared" si="37"/>
        <v>0</v>
      </c>
      <c r="AM44" s="36"/>
      <c r="AN44" s="262"/>
      <c r="AO44" s="242" t="s">
        <v>408</v>
      </c>
      <c r="AP44" s="242"/>
      <c r="AQ44" s="242"/>
      <c r="AR44" s="268">
        <f>IF($E$28&lt;=$AR$8,1,0)</f>
        <v>1</v>
      </c>
      <c r="AS44" s="265"/>
      <c r="AT44" s="268">
        <f>IF($E$28&lt;=AT$8,1,0)</f>
        <v>1</v>
      </c>
      <c r="AU44" s="265"/>
      <c r="AV44" s="268">
        <f>IF($E$28&lt;=AV$8,1,0)</f>
        <v>1</v>
      </c>
      <c r="AW44" s="265"/>
      <c r="AX44" s="268">
        <f>IF($E$28&lt;=AX$8,1,0)</f>
        <v>1</v>
      </c>
      <c r="AY44" s="265"/>
      <c r="AZ44" s="268">
        <f>IF($E$28&lt;=AZ$8,1,0)</f>
        <v>1</v>
      </c>
      <c r="BA44" s="267"/>
    </row>
    <row r="45" spans="2:53" x14ac:dyDescent="0.35">
      <c r="B45" s="92" t="str">
        <f>I_Baseline!B70</f>
        <v>British Gas</v>
      </c>
      <c r="C45" s="91" t="str">
        <f>IF(I_Baseline!C70=0,"",I_Baseline!C70)</f>
        <v>Unmetered Supply (UMS)</v>
      </c>
      <c r="D45" s="100">
        <v>7500</v>
      </c>
      <c r="E45" s="100">
        <f>IF(I_Baseline!E70=0,"",I_Baseline!E70)</f>
        <v>7000</v>
      </c>
      <c r="F45" s="116">
        <f>IF(I_Baseline!F70=0,"",I_Baseline!F70)</f>
        <v>0.2</v>
      </c>
      <c r="G45" s="94">
        <f>IF(I_Baseline!G70=0,"",I_Baseline!G70)</f>
        <v>44562</v>
      </c>
      <c r="H45" s="94">
        <f>IF(I_Baseline!H70=0,"",I_Baseline!H70)</f>
        <v>46022</v>
      </c>
      <c r="I45" s="59">
        <f t="shared" si="21"/>
        <v>5600</v>
      </c>
      <c r="J45" s="59">
        <f t="shared" si="22"/>
        <v>8400</v>
      </c>
      <c r="K45" s="59">
        <f t="shared" si="38"/>
        <v>7500</v>
      </c>
      <c r="L45" s="59">
        <f t="shared" si="18"/>
        <v>7479.4520547945203</v>
      </c>
      <c r="M45" s="59">
        <f t="shared" si="18"/>
        <v>0</v>
      </c>
      <c r="N45" s="59">
        <f t="shared" si="18"/>
        <v>0</v>
      </c>
      <c r="O45" s="59">
        <f t="shared" si="18"/>
        <v>0</v>
      </c>
      <c r="P45" s="98">
        <f>SUMPRODUCT(AR$169:AR$173,AS$169:AS$173)</f>
        <v>1</v>
      </c>
      <c r="Q45" s="98">
        <f>SUMPRODUCT(AT$169:AT$173,AU$169:AU$173)</f>
        <v>0.99726027397260275</v>
      </c>
      <c r="R45" s="98">
        <f>SUMPRODUCT(AV$169:AV$173,AW$169:AW$173)</f>
        <v>0</v>
      </c>
      <c r="S45" s="98">
        <f>SUMPRODUCT(AX$169:AX$173,AY$169:AY$173)</f>
        <v>0</v>
      </c>
      <c r="T45" s="98">
        <f>SUMPRODUCT(AZ$169:AZ$173,BA$169:BA$173)</f>
        <v>0</v>
      </c>
      <c r="V45" s="101">
        <f t="shared" si="23"/>
        <v>7500</v>
      </c>
      <c r="W45" s="101">
        <f t="shared" si="24"/>
        <v>7479.4520547945203</v>
      </c>
      <c r="X45" s="101">
        <f t="shared" si="25"/>
        <v>0</v>
      </c>
      <c r="Y45" s="101">
        <f t="shared" si="26"/>
        <v>0</v>
      </c>
      <c r="Z45" s="101">
        <f t="shared" si="27"/>
        <v>0</v>
      </c>
      <c r="AB45" s="119">
        <f t="shared" si="28"/>
        <v>5600</v>
      </c>
      <c r="AC45" s="119">
        <f t="shared" si="29"/>
        <v>5584.6575342465758</v>
      </c>
      <c r="AD45" s="119">
        <f t="shared" si="30"/>
        <v>0</v>
      </c>
      <c r="AE45" s="119">
        <f t="shared" si="31"/>
        <v>0</v>
      </c>
      <c r="AF45" s="119">
        <f t="shared" si="32"/>
        <v>0</v>
      </c>
      <c r="AG45" s="36"/>
      <c r="AH45" s="119">
        <f t="shared" si="33"/>
        <v>8400</v>
      </c>
      <c r="AI45" s="119">
        <f t="shared" si="34"/>
        <v>8376.9863013698632</v>
      </c>
      <c r="AJ45" s="119">
        <f t="shared" si="35"/>
        <v>0</v>
      </c>
      <c r="AK45" s="119">
        <f t="shared" si="36"/>
        <v>0</v>
      </c>
      <c r="AL45" s="119">
        <f t="shared" si="37"/>
        <v>0</v>
      </c>
      <c r="AM45" s="36"/>
      <c r="AN45" s="262"/>
      <c r="AO45" s="242" t="s">
        <v>409</v>
      </c>
      <c r="AP45" s="242"/>
      <c r="AQ45" s="242"/>
      <c r="AR45" s="268">
        <f>IF($F$28&lt;=$AR$8,1,0)</f>
        <v>0</v>
      </c>
      <c r="AS45" s="265"/>
      <c r="AT45" s="268">
        <f>IF($F$28&lt;=AT$8,1,0)</f>
        <v>0</v>
      </c>
      <c r="AU45" s="265"/>
      <c r="AV45" s="268">
        <f>IF($F$28&lt;=AV$8,1,0)</f>
        <v>1</v>
      </c>
      <c r="AW45" s="265"/>
      <c r="AX45" s="268">
        <f>IF($F$28&lt;=AX$8,1,0)</f>
        <v>1</v>
      </c>
      <c r="AY45" s="265"/>
      <c r="AZ45" s="268">
        <f>IF($F$28&lt;=AZ$8,1,0)</f>
        <v>1</v>
      </c>
      <c r="BA45" s="267"/>
    </row>
    <row r="46" spans="2:53" x14ac:dyDescent="0.35">
      <c r="B46" s="92" t="str">
        <f>I_Baseline!B71</f>
        <v>British Gas</v>
      </c>
      <c r="C46" s="91" t="str">
        <f>IF(I_Baseline!C71=0,"",I_Baseline!C71)</f>
        <v>Unmetered Supply (UMS)</v>
      </c>
      <c r="D46" s="100">
        <f>IF(I_Baseline!D71=0,"",I_Baseline!D71)</f>
        <v>8000</v>
      </c>
      <c r="E46" s="100">
        <f>IF(I_Baseline!E71=0,"",I_Baseline!E71)</f>
        <v>7000</v>
      </c>
      <c r="F46" s="116">
        <f>IF(I_Baseline!F71=0,"",I_Baseline!F71)</f>
        <v>0.2</v>
      </c>
      <c r="G46" s="94">
        <f>IF(I_Baseline!G71=0,"",I_Baseline!G71)</f>
        <v>44562</v>
      </c>
      <c r="H46" s="94">
        <f>IF(I_Baseline!H71=0,"",I_Baseline!H71)</f>
        <v>46022</v>
      </c>
      <c r="I46" s="59">
        <f t="shared" si="21"/>
        <v>5600</v>
      </c>
      <c r="J46" s="59">
        <f t="shared" si="22"/>
        <v>8400</v>
      </c>
      <c r="K46" s="59">
        <f t="shared" si="38"/>
        <v>8000</v>
      </c>
      <c r="L46" s="59">
        <f t="shared" si="18"/>
        <v>7978.0821917808216</v>
      </c>
      <c r="M46" s="59">
        <f t="shared" si="18"/>
        <v>0</v>
      </c>
      <c r="N46" s="59">
        <f t="shared" si="18"/>
        <v>0</v>
      </c>
      <c r="O46" s="59">
        <f t="shared" si="18"/>
        <v>0</v>
      </c>
      <c r="P46" s="98">
        <f>SUMPRODUCT(AR$180:AR$184,AS$180:AS$184)</f>
        <v>1</v>
      </c>
      <c r="Q46" s="98">
        <f>SUMPRODUCT(AT$180:AT$184,AU$180:AU$184)</f>
        <v>0.99726027397260275</v>
      </c>
      <c r="R46" s="98">
        <f>SUMPRODUCT(AV$180:AV$184,AW$180:AW$184)</f>
        <v>0</v>
      </c>
      <c r="S46" s="98">
        <f>SUMPRODUCT(AX$180:AX$184,AY$180:AY$184)</f>
        <v>0</v>
      </c>
      <c r="T46" s="98">
        <f>SUMPRODUCT(AZ$180:AZ$184,BA$180:BA$184)</f>
        <v>0</v>
      </c>
      <c r="V46" s="101">
        <f t="shared" si="23"/>
        <v>8000</v>
      </c>
      <c r="W46" s="101">
        <f t="shared" si="24"/>
        <v>7978.0821917808216</v>
      </c>
      <c r="X46" s="101">
        <f t="shared" si="25"/>
        <v>0</v>
      </c>
      <c r="Y46" s="101">
        <f t="shared" si="26"/>
        <v>0</v>
      </c>
      <c r="Z46" s="101">
        <f t="shared" si="27"/>
        <v>0</v>
      </c>
      <c r="AB46" s="119">
        <f t="shared" si="28"/>
        <v>5600</v>
      </c>
      <c r="AC46" s="119">
        <f t="shared" si="29"/>
        <v>5584.6575342465758</v>
      </c>
      <c r="AD46" s="119">
        <f t="shared" si="30"/>
        <v>0</v>
      </c>
      <c r="AE46" s="119">
        <f t="shared" si="31"/>
        <v>0</v>
      </c>
      <c r="AF46" s="119">
        <f t="shared" si="32"/>
        <v>0</v>
      </c>
      <c r="AG46" s="36"/>
      <c r="AH46" s="119">
        <f t="shared" si="33"/>
        <v>8400</v>
      </c>
      <c r="AI46" s="119">
        <f t="shared" si="34"/>
        <v>8376.9863013698632</v>
      </c>
      <c r="AJ46" s="119">
        <f t="shared" si="35"/>
        <v>0</v>
      </c>
      <c r="AK46" s="119">
        <f t="shared" si="36"/>
        <v>0</v>
      </c>
      <c r="AL46" s="119">
        <f t="shared" si="37"/>
        <v>0</v>
      </c>
      <c r="AM46" s="36"/>
      <c r="AN46" s="262"/>
      <c r="AO46" s="242" t="s">
        <v>411</v>
      </c>
      <c r="AP46" s="242"/>
      <c r="AQ46" s="242"/>
      <c r="AR46" s="268">
        <f>IF($F$28&lt;=$AR$9,1,0)</f>
        <v>0</v>
      </c>
      <c r="AS46" s="265"/>
      <c r="AT46" s="268">
        <f>IF($F$28&lt;=AT$9,1,0)</f>
        <v>1</v>
      </c>
      <c r="AU46" s="265"/>
      <c r="AV46" s="268">
        <f>IF($F$28&lt;=AV$9,1,0)</f>
        <v>1</v>
      </c>
      <c r="AW46" s="265"/>
      <c r="AX46" s="268">
        <f>IF($F$28&lt;=AX$9,1,0)</f>
        <v>1</v>
      </c>
      <c r="AY46" s="265"/>
      <c r="AZ46" s="268">
        <f>IF($F$28&lt;=AZ$9,1,0)</f>
        <v>1</v>
      </c>
      <c r="BA46" s="267"/>
    </row>
    <row r="47" spans="2:53" x14ac:dyDescent="0.35">
      <c r="B47" s="92" t="str">
        <f>I_Baseline!B72</f>
        <v>British Gas</v>
      </c>
      <c r="C47" s="91" t="str">
        <f>IF(I_Baseline!C72=0,"",I_Baseline!C72)</f>
        <v>Unmetered Supply (UMS)</v>
      </c>
      <c r="D47" s="100">
        <f>IF(I_Baseline!D72=0,"",I_Baseline!D72)</f>
        <v>8000</v>
      </c>
      <c r="E47" s="100">
        <f>IF(I_Baseline!E72=0,"",I_Baseline!E72)</f>
        <v>7000</v>
      </c>
      <c r="F47" s="116">
        <f>IF(I_Baseline!F72=0,"",I_Baseline!F72)</f>
        <v>0.2</v>
      </c>
      <c r="G47" s="94">
        <f>IF(I_Baseline!G72=0,"",I_Baseline!G72)</f>
        <v>44562</v>
      </c>
      <c r="H47" s="94">
        <f>IF(I_Baseline!H72=0,"",I_Baseline!H72)</f>
        <v>46022</v>
      </c>
      <c r="I47" s="59">
        <f t="shared" si="21"/>
        <v>5600</v>
      </c>
      <c r="J47" s="59">
        <f t="shared" si="22"/>
        <v>8400</v>
      </c>
      <c r="K47" s="59">
        <f t="shared" si="38"/>
        <v>8000</v>
      </c>
      <c r="L47" s="59">
        <f t="shared" si="18"/>
        <v>7978.0821917808216</v>
      </c>
      <c r="M47" s="59">
        <f t="shared" si="18"/>
        <v>0</v>
      </c>
      <c r="N47" s="59">
        <f t="shared" si="18"/>
        <v>0</v>
      </c>
      <c r="O47" s="59">
        <f t="shared" si="18"/>
        <v>0</v>
      </c>
      <c r="P47" s="98">
        <f>SUMPRODUCT(AR$191:AR$195,AS$191:AS$195)</f>
        <v>1</v>
      </c>
      <c r="Q47" s="98">
        <f>SUMPRODUCT(AT$191:AT$195,AU$191:AU$195)</f>
        <v>0.99726027397260275</v>
      </c>
      <c r="R47" s="98">
        <f>SUMPRODUCT(AV$191:AV$195,AW$191:AW$195)</f>
        <v>0</v>
      </c>
      <c r="S47" s="98">
        <f>SUMPRODUCT(AX$191:AX$195,AY$191:AY$195)</f>
        <v>0</v>
      </c>
      <c r="T47" s="98">
        <f>SUMPRODUCT(AZ$191:AZ$195,BA$191:BA$195)</f>
        <v>0</v>
      </c>
      <c r="V47" s="101">
        <f t="shared" si="23"/>
        <v>8000</v>
      </c>
      <c r="W47" s="101">
        <f t="shared" si="24"/>
        <v>7978.0821917808216</v>
      </c>
      <c r="X47" s="101">
        <f t="shared" si="25"/>
        <v>0</v>
      </c>
      <c r="Y47" s="101">
        <f t="shared" si="26"/>
        <v>0</v>
      </c>
      <c r="Z47" s="101">
        <f t="shared" si="27"/>
        <v>0</v>
      </c>
      <c r="AB47" s="119">
        <f t="shared" si="28"/>
        <v>5600</v>
      </c>
      <c r="AC47" s="119">
        <f t="shared" si="29"/>
        <v>5584.6575342465758</v>
      </c>
      <c r="AD47" s="119">
        <f t="shared" si="30"/>
        <v>0</v>
      </c>
      <c r="AE47" s="119">
        <f t="shared" si="31"/>
        <v>0</v>
      </c>
      <c r="AF47" s="119">
        <f t="shared" si="32"/>
        <v>0</v>
      </c>
      <c r="AG47" s="36"/>
      <c r="AH47" s="119">
        <f t="shared" si="33"/>
        <v>8400</v>
      </c>
      <c r="AI47" s="119">
        <f t="shared" si="34"/>
        <v>8376.9863013698632</v>
      </c>
      <c r="AJ47" s="119">
        <f t="shared" si="35"/>
        <v>0</v>
      </c>
      <c r="AK47" s="119">
        <f t="shared" si="36"/>
        <v>0</v>
      </c>
      <c r="AL47" s="119">
        <f t="shared" si="37"/>
        <v>0</v>
      </c>
      <c r="AM47" s="36"/>
      <c r="AN47" s="262"/>
      <c r="AO47" s="242"/>
      <c r="AP47" s="242"/>
      <c r="AQ47" s="242"/>
      <c r="AR47" s="268" t="s">
        <v>412</v>
      </c>
      <c r="AS47" s="265" t="s">
        <v>413</v>
      </c>
      <c r="AT47" s="268" t="s">
        <v>412</v>
      </c>
      <c r="AU47" s="265" t="s">
        <v>413</v>
      </c>
      <c r="AV47" s="268" t="s">
        <v>412</v>
      </c>
      <c r="AW47" s="265" t="s">
        <v>413</v>
      </c>
      <c r="AX47" s="268" t="s">
        <v>412</v>
      </c>
      <c r="AY47" s="265" t="s">
        <v>413</v>
      </c>
      <c r="AZ47" s="268" t="s">
        <v>412</v>
      </c>
      <c r="BA47" s="267" t="s">
        <v>413</v>
      </c>
    </row>
    <row r="48" spans="2:53" x14ac:dyDescent="0.35">
      <c r="B48" s="92" t="str">
        <f>I_Baseline!B73</f>
        <v>British Gas</v>
      </c>
      <c r="C48" s="91" t="str">
        <f>IF(I_Baseline!C73=0,"",I_Baseline!C73)</f>
        <v>Unmetered Supply (UMS)</v>
      </c>
      <c r="D48" s="100">
        <f>IF(I_Baseline!D73=0,"",I_Baseline!D73)</f>
        <v>8000</v>
      </c>
      <c r="E48" s="100">
        <f>IF(I_Baseline!E73=0,"",I_Baseline!E73)</f>
        <v>7000</v>
      </c>
      <c r="F48" s="116">
        <f>IF(I_Baseline!F73=0,"",I_Baseline!F73)</f>
        <v>0.2</v>
      </c>
      <c r="G48" s="94">
        <f>IF(I_Baseline!G73=0,"",I_Baseline!G73)</f>
        <v>44562</v>
      </c>
      <c r="H48" s="94">
        <f>IF(I_Baseline!H73=0,"",I_Baseline!H73)</f>
        <v>46022</v>
      </c>
      <c r="I48" s="59">
        <f t="shared" si="21"/>
        <v>5600</v>
      </c>
      <c r="J48" s="59">
        <f t="shared" si="22"/>
        <v>8400</v>
      </c>
      <c r="K48" s="59">
        <f t="shared" si="38"/>
        <v>8000</v>
      </c>
      <c r="L48" s="59">
        <f t="shared" si="18"/>
        <v>7978.0821917808216</v>
      </c>
      <c r="M48" s="59">
        <f t="shared" si="18"/>
        <v>0</v>
      </c>
      <c r="N48" s="59">
        <f t="shared" si="18"/>
        <v>0</v>
      </c>
      <c r="O48" s="59">
        <f t="shared" si="18"/>
        <v>0</v>
      </c>
      <c r="P48" s="98">
        <f>SUMPRODUCT(AR$202:AR$206,AS$202:AS$206)</f>
        <v>1</v>
      </c>
      <c r="Q48" s="98">
        <f>SUMPRODUCT(AT$202:AT$206,AU$202:AU$206)</f>
        <v>0.99726027397260275</v>
      </c>
      <c r="R48" s="98">
        <f>SUMPRODUCT(AV$202:AV$206,AW$202:AW$206)</f>
        <v>0</v>
      </c>
      <c r="S48" s="98">
        <f>SUMPRODUCT(AX$202:AX$206,AY$202:AY$206)</f>
        <v>0</v>
      </c>
      <c r="T48" s="98">
        <f>SUMPRODUCT(AZ$202:AZ$206,BA$202:BA$206)</f>
        <v>0</v>
      </c>
      <c r="V48" s="101">
        <f t="shared" si="23"/>
        <v>8000</v>
      </c>
      <c r="W48" s="101">
        <f t="shared" si="24"/>
        <v>7978.0821917808216</v>
      </c>
      <c r="X48" s="101">
        <f t="shared" si="25"/>
        <v>0</v>
      </c>
      <c r="Y48" s="101">
        <f t="shared" si="26"/>
        <v>0</v>
      </c>
      <c r="Z48" s="101">
        <f t="shared" si="27"/>
        <v>0</v>
      </c>
      <c r="AB48" s="119">
        <f t="shared" si="28"/>
        <v>5600</v>
      </c>
      <c r="AC48" s="119">
        <f t="shared" si="29"/>
        <v>5584.6575342465758</v>
      </c>
      <c r="AD48" s="119">
        <f t="shared" si="30"/>
        <v>0</v>
      </c>
      <c r="AE48" s="119">
        <f t="shared" si="31"/>
        <v>0</v>
      </c>
      <c r="AF48" s="119">
        <f t="shared" si="32"/>
        <v>0</v>
      </c>
      <c r="AG48" s="36"/>
      <c r="AH48" s="119">
        <f t="shared" si="33"/>
        <v>8400</v>
      </c>
      <c r="AI48" s="119">
        <f t="shared" si="34"/>
        <v>8376.9863013698632</v>
      </c>
      <c r="AJ48" s="119">
        <f t="shared" si="35"/>
        <v>0</v>
      </c>
      <c r="AK48" s="119">
        <f t="shared" si="36"/>
        <v>0</v>
      </c>
      <c r="AL48" s="119">
        <f t="shared" si="37"/>
        <v>0</v>
      </c>
      <c r="AM48" s="36"/>
      <c r="AN48" s="262"/>
      <c r="AO48" s="242"/>
      <c r="AP48" s="242" t="s">
        <v>415</v>
      </c>
      <c r="AQ48" s="242"/>
      <c r="AR48" s="242">
        <f>IF(AND(AR44=1,AR46=0)=TRUE,1,0)</f>
        <v>1</v>
      </c>
      <c r="AS48" s="242">
        <v>1</v>
      </c>
      <c r="AT48" s="242">
        <f>IF(AND(AT44=1,AT46=0)=TRUE,1,0)</f>
        <v>0</v>
      </c>
      <c r="AU48" s="242">
        <v>1</v>
      </c>
      <c r="AV48" s="242">
        <f>IF(AND(AV44=1,AV46=0)=TRUE,1,0)</f>
        <v>0</v>
      </c>
      <c r="AW48" s="242">
        <v>1</v>
      </c>
      <c r="AX48" s="242">
        <f>IF(AND(AX44=1,AX46=0)=TRUE,1,0)</f>
        <v>0</v>
      </c>
      <c r="AY48" s="242">
        <v>1</v>
      </c>
      <c r="AZ48" s="242">
        <f>IF(AND(AZ44=1,AZ46=0)=TRUE,1,0)</f>
        <v>0</v>
      </c>
      <c r="BA48" s="264">
        <v>1</v>
      </c>
    </row>
    <row r="49" spans="2:53" x14ac:dyDescent="0.35">
      <c r="B49" s="92" t="str">
        <f>I_Baseline!B74</f>
        <v>British Gas</v>
      </c>
      <c r="C49" s="91" t="str">
        <f>IF(I_Baseline!C74=0,"",I_Baseline!C74)</f>
        <v>Unmetered Supply (UMS)</v>
      </c>
      <c r="D49" s="100">
        <f>IF(I_Baseline!D74=0,"",I_Baseline!D74)</f>
        <v>8000</v>
      </c>
      <c r="E49" s="100">
        <f>IF(I_Baseline!E74=0,"",I_Baseline!E74)</f>
        <v>7000</v>
      </c>
      <c r="F49" s="116">
        <f>IF(I_Baseline!F74=0,"",I_Baseline!F74)</f>
        <v>0.2</v>
      </c>
      <c r="G49" s="94">
        <f>IF(I_Baseline!G74=0,"",I_Baseline!G74)</f>
        <v>44562</v>
      </c>
      <c r="H49" s="94">
        <f>IF(I_Baseline!H74=0,"",I_Baseline!H74)</f>
        <v>46022</v>
      </c>
      <c r="I49" s="59">
        <f t="shared" si="21"/>
        <v>5600</v>
      </c>
      <c r="J49" s="59">
        <f t="shared" si="22"/>
        <v>8400</v>
      </c>
      <c r="K49" s="59">
        <f t="shared" si="38"/>
        <v>8000</v>
      </c>
      <c r="L49" s="59">
        <f t="shared" si="18"/>
        <v>7978.0821917808216</v>
      </c>
      <c r="M49" s="59">
        <f t="shared" si="18"/>
        <v>0</v>
      </c>
      <c r="N49" s="59">
        <f t="shared" si="18"/>
        <v>0</v>
      </c>
      <c r="O49" s="59">
        <f t="shared" si="18"/>
        <v>0</v>
      </c>
      <c r="P49" s="98">
        <f>SUMPRODUCT(AR$213:AR$217,AS$213:AS$217)</f>
        <v>1</v>
      </c>
      <c r="Q49" s="98">
        <f>SUMPRODUCT(AT$213:AT$217,AU$213:AU$217)</f>
        <v>0.99726027397260275</v>
      </c>
      <c r="R49" s="98">
        <f>SUMPRODUCT(AV$213:AV$217,AW$213:AW$217)</f>
        <v>0</v>
      </c>
      <c r="S49" s="98">
        <f>SUMPRODUCT(AX$213:AX$217,AY$213:AY$217)</f>
        <v>0</v>
      </c>
      <c r="T49" s="98">
        <f>SUMPRODUCT(AZ$213:AZ$217,BA$213:BA$217)</f>
        <v>0</v>
      </c>
      <c r="V49" s="101">
        <f t="shared" si="23"/>
        <v>8000</v>
      </c>
      <c r="W49" s="101">
        <f t="shared" si="24"/>
        <v>7978.0821917808216</v>
      </c>
      <c r="X49" s="101">
        <f t="shared" si="25"/>
        <v>0</v>
      </c>
      <c r="Y49" s="101">
        <f t="shared" si="26"/>
        <v>0</v>
      </c>
      <c r="Z49" s="101">
        <f t="shared" si="27"/>
        <v>0</v>
      </c>
      <c r="AB49" s="119">
        <f t="shared" si="28"/>
        <v>5600</v>
      </c>
      <c r="AC49" s="119">
        <f t="shared" si="29"/>
        <v>5584.6575342465758</v>
      </c>
      <c r="AD49" s="119">
        <f t="shared" si="30"/>
        <v>0</v>
      </c>
      <c r="AE49" s="119">
        <f t="shared" si="31"/>
        <v>0</v>
      </c>
      <c r="AF49" s="119">
        <f t="shared" si="32"/>
        <v>0</v>
      </c>
      <c r="AG49" s="36"/>
      <c r="AH49" s="119">
        <f t="shared" si="33"/>
        <v>8400</v>
      </c>
      <c r="AI49" s="119">
        <f t="shared" si="34"/>
        <v>8376.9863013698632</v>
      </c>
      <c r="AJ49" s="119">
        <f t="shared" si="35"/>
        <v>0</v>
      </c>
      <c r="AK49" s="119">
        <f t="shared" si="36"/>
        <v>0</v>
      </c>
      <c r="AL49" s="119">
        <f t="shared" si="37"/>
        <v>0</v>
      </c>
      <c r="AM49" s="36"/>
      <c r="AN49" s="262"/>
      <c r="AO49" s="242"/>
      <c r="AP49" s="242" t="s">
        <v>416</v>
      </c>
      <c r="AQ49" s="242"/>
      <c r="AR49" s="268">
        <f>IF(AND(AR44=1,AR45=1,AR46=1),1,0)+AR43</f>
        <v>0</v>
      </c>
      <c r="AS49" s="263">
        <v>0</v>
      </c>
      <c r="AT49" s="268">
        <f>IF(AND(AT44=1,AT45=1,AT46=1),1,0)+AT43</f>
        <v>0</v>
      </c>
      <c r="AU49" s="263">
        <v>0</v>
      </c>
      <c r="AV49" s="268">
        <f>IF(AND(AV44=1,AV45=1,AV46=1),1,0)+AV43</f>
        <v>1</v>
      </c>
      <c r="AW49" s="263">
        <v>0</v>
      </c>
      <c r="AX49" s="268">
        <f>IF(AND(AX44=1,AX45=1,AX46=1),1,0)+AX43</f>
        <v>1</v>
      </c>
      <c r="AY49" s="263">
        <v>0</v>
      </c>
      <c r="AZ49" s="268">
        <f>IF(AND(AZ44=1,AZ45=1,AZ46=1),1,0)+AZ43</f>
        <v>1</v>
      </c>
      <c r="BA49" s="269">
        <v>0</v>
      </c>
    </row>
    <row r="50" spans="2:53" x14ac:dyDescent="0.35">
      <c r="B50" s="92" t="str">
        <f>I_Baseline!B75</f>
        <v>British Gas</v>
      </c>
      <c r="C50" s="91" t="str">
        <f>IF(I_Baseline!C75=0,"",I_Baseline!C75)</f>
        <v>Unmetered Supply (UMS)</v>
      </c>
      <c r="D50" s="100">
        <f>IF(I_Baseline!D75=0,"",I_Baseline!D75)</f>
        <v>8000</v>
      </c>
      <c r="E50" s="100">
        <f>IF(I_Baseline!E75=0,"",I_Baseline!E75)</f>
        <v>7000</v>
      </c>
      <c r="F50" s="116">
        <f>IF(I_Baseline!F75=0,"",I_Baseline!F75)</f>
        <v>0.2</v>
      </c>
      <c r="G50" s="94">
        <f>IF(I_Baseline!G75=0,"",I_Baseline!G75)</f>
        <v>44562</v>
      </c>
      <c r="H50" s="94">
        <f>IF(I_Baseline!H75=0,"",I_Baseline!H75)</f>
        <v>46022</v>
      </c>
      <c r="I50" s="59">
        <f t="shared" si="21"/>
        <v>5600</v>
      </c>
      <c r="J50" s="59">
        <f t="shared" si="22"/>
        <v>8400</v>
      </c>
      <c r="K50" s="59">
        <f t="shared" si="38"/>
        <v>8000</v>
      </c>
      <c r="L50" s="59">
        <f t="shared" si="18"/>
        <v>7978.0821917808216</v>
      </c>
      <c r="M50" s="59">
        <f t="shared" si="18"/>
        <v>0</v>
      </c>
      <c r="N50" s="59">
        <f t="shared" si="18"/>
        <v>0</v>
      </c>
      <c r="O50" s="59">
        <f t="shared" si="18"/>
        <v>0</v>
      </c>
      <c r="P50" s="98">
        <f>SUMPRODUCT(AR$224:AR$228,AS$224:AS$228)</f>
        <v>1</v>
      </c>
      <c r="Q50" s="98">
        <f>SUMPRODUCT(AT$224:AT$228,AU$224:AU$228)</f>
        <v>0.99726027397260275</v>
      </c>
      <c r="R50" s="98">
        <f>SUMPRODUCT(AV$224:AV$228,AW$224:AW$228)</f>
        <v>0</v>
      </c>
      <c r="S50" s="98">
        <f>SUMPRODUCT(AX$224:AX$228,AY$224:AY$228)</f>
        <v>0</v>
      </c>
      <c r="T50" s="98">
        <f>SUMPRODUCT(AZ$224:AZ$228,BA$224:BA$228)</f>
        <v>0</v>
      </c>
      <c r="V50" s="101">
        <f t="shared" si="23"/>
        <v>8000</v>
      </c>
      <c r="W50" s="101">
        <f t="shared" si="24"/>
        <v>7978.0821917808216</v>
      </c>
      <c r="X50" s="101">
        <f t="shared" si="25"/>
        <v>0</v>
      </c>
      <c r="Y50" s="101">
        <f t="shared" si="26"/>
        <v>0</v>
      </c>
      <c r="Z50" s="101">
        <f t="shared" si="27"/>
        <v>0</v>
      </c>
      <c r="AB50" s="119">
        <f t="shared" si="28"/>
        <v>5600</v>
      </c>
      <c r="AC50" s="119">
        <f t="shared" si="29"/>
        <v>5584.6575342465758</v>
      </c>
      <c r="AD50" s="119">
        <f t="shared" si="30"/>
        <v>0</v>
      </c>
      <c r="AE50" s="119">
        <f t="shared" si="31"/>
        <v>0</v>
      </c>
      <c r="AF50" s="119">
        <f t="shared" si="32"/>
        <v>0</v>
      </c>
      <c r="AG50" s="36"/>
      <c r="AH50" s="119">
        <f t="shared" si="33"/>
        <v>8400</v>
      </c>
      <c r="AI50" s="119">
        <f t="shared" si="34"/>
        <v>8376.9863013698632</v>
      </c>
      <c r="AJ50" s="119">
        <f t="shared" si="35"/>
        <v>0</v>
      </c>
      <c r="AK50" s="119">
        <f t="shared" si="36"/>
        <v>0</v>
      </c>
      <c r="AL50" s="119">
        <f t="shared" si="37"/>
        <v>0</v>
      </c>
      <c r="AM50" s="36"/>
      <c r="AN50" s="262"/>
      <c r="AO50" s="242"/>
      <c r="AP50" s="242" t="s">
        <v>417</v>
      </c>
      <c r="AQ50" s="242"/>
      <c r="AR50" s="263">
        <f>IF(AND(AR44=1,AR45=0,AR46=1),1,0)</f>
        <v>0</v>
      </c>
      <c r="AS50" s="270">
        <f>($F28-AR$8+1)/365</f>
        <v>1.5013698630136987</v>
      </c>
      <c r="AT50" s="263">
        <f>IF(AND(AT44=1,AT45=0,AT46=1),1,0)</f>
        <v>1</v>
      </c>
      <c r="AU50" s="263">
        <f>($F28-AT$8)/365</f>
        <v>0.49589041095890413</v>
      </c>
      <c r="AV50" s="263">
        <f>IF(AND(AV44=1,AV45=0,AV46=1),1,0)</f>
        <v>0</v>
      </c>
      <c r="AW50" s="263">
        <f>($F28-AV$8)/365</f>
        <v>-0.50410958904109593</v>
      </c>
      <c r="AX50" s="263">
        <f>IF(AND(AX44=1,AX45=0,AX46=1),1,0)</f>
        <v>0</v>
      </c>
      <c r="AY50" s="263">
        <f>($F28-AX$8)/365</f>
        <v>-1.5041095890410958</v>
      </c>
      <c r="AZ50" s="263">
        <f>IF(AND(AZ44=1,AZ45=0,AZ46=1),1,0)</f>
        <v>0</v>
      </c>
      <c r="BA50" s="269">
        <f>($F28-AZ$8)/365</f>
        <v>-2.504109589041096</v>
      </c>
    </row>
    <row r="51" spans="2:53" x14ac:dyDescent="0.35">
      <c r="B51" s="235" t="s">
        <v>430</v>
      </c>
      <c r="C51" s="234" t="s">
        <v>318</v>
      </c>
      <c r="D51" s="37">
        <v>8000</v>
      </c>
      <c r="E51" s="37">
        <v>7000</v>
      </c>
      <c r="F51" s="103">
        <v>0.2</v>
      </c>
      <c r="G51" s="95">
        <v>44562</v>
      </c>
      <c r="H51" s="95">
        <v>46022</v>
      </c>
      <c r="I51" s="59">
        <f t="shared" si="21"/>
        <v>5600</v>
      </c>
      <c r="J51" s="59">
        <f t="shared" si="22"/>
        <v>8400</v>
      </c>
      <c r="K51" s="59">
        <f t="shared" si="38"/>
        <v>8000</v>
      </c>
      <c r="L51" s="59">
        <f t="shared" si="18"/>
        <v>7978.0821917808216</v>
      </c>
      <c r="M51" s="59">
        <f t="shared" si="18"/>
        <v>0</v>
      </c>
      <c r="N51" s="59">
        <f t="shared" si="18"/>
        <v>0</v>
      </c>
      <c r="O51" s="59">
        <f t="shared" si="18"/>
        <v>0</v>
      </c>
      <c r="P51" s="98">
        <f>SUMPRODUCT(AR$235:AR$239,AS$235:AS$239)</f>
        <v>1</v>
      </c>
      <c r="Q51" s="98">
        <f>SUMPRODUCT(AT$235:AT$239,AU$235:AU$239)</f>
        <v>0.99726027397260275</v>
      </c>
      <c r="R51" s="98">
        <f>SUMPRODUCT(AV$235:AV$239,AW$235:AW$239)</f>
        <v>0</v>
      </c>
      <c r="S51" s="98">
        <f>SUMPRODUCT(AX$235:AX$239,AY$235:AY$239)</f>
        <v>0</v>
      </c>
      <c r="T51" s="98">
        <f>SUMPRODUCT(AZ$235:AZ$239,BA$235:BA$239)</f>
        <v>0</v>
      </c>
      <c r="V51" s="101">
        <f t="shared" si="23"/>
        <v>8000</v>
      </c>
      <c r="W51" s="101">
        <f t="shared" si="24"/>
        <v>7978.0821917808216</v>
      </c>
      <c r="X51" s="101">
        <f t="shared" si="25"/>
        <v>0</v>
      </c>
      <c r="Y51" s="101">
        <f t="shared" si="26"/>
        <v>0</v>
      </c>
      <c r="Z51" s="101">
        <f t="shared" si="27"/>
        <v>0</v>
      </c>
      <c r="AB51" s="119">
        <f t="shared" si="28"/>
        <v>5600</v>
      </c>
      <c r="AC51" s="119">
        <f t="shared" si="29"/>
        <v>5584.6575342465758</v>
      </c>
      <c r="AD51" s="119">
        <f t="shared" si="30"/>
        <v>0</v>
      </c>
      <c r="AE51" s="119">
        <f t="shared" si="31"/>
        <v>0</v>
      </c>
      <c r="AF51" s="119">
        <f t="shared" si="32"/>
        <v>0</v>
      </c>
      <c r="AG51" s="36"/>
      <c r="AH51" s="119">
        <f t="shared" si="33"/>
        <v>8400</v>
      </c>
      <c r="AI51" s="119">
        <f t="shared" si="34"/>
        <v>8376.9863013698632</v>
      </c>
      <c r="AJ51" s="119">
        <f t="shared" si="35"/>
        <v>0</v>
      </c>
      <c r="AK51" s="119">
        <f t="shared" si="36"/>
        <v>0</v>
      </c>
      <c r="AL51" s="119">
        <f t="shared" si="37"/>
        <v>0</v>
      </c>
      <c r="AM51" s="36"/>
      <c r="AN51" s="262"/>
      <c r="AO51" s="242"/>
      <c r="AP51" s="242" t="s">
        <v>418</v>
      </c>
      <c r="AQ51" s="242"/>
      <c r="AR51" s="268">
        <f>IF(AND(AR43=0,AR44=0,AR46=0),1,0)</f>
        <v>0</v>
      </c>
      <c r="AS51" s="270">
        <f>(AR$9-$E28)/365</f>
        <v>1.5890410958904109</v>
      </c>
      <c r="AT51" s="268">
        <f>IF(AND(AT43=0,AT44=0,AT46=0),1,0)</f>
        <v>0</v>
      </c>
      <c r="AU51" s="263">
        <f>(AT$9-$E28)/365</f>
        <v>2.5890410958904111</v>
      </c>
      <c r="AV51" s="268">
        <f>IF(AND(AV43=0,AV44=0,AV46=0),1,0)</f>
        <v>0</v>
      </c>
      <c r="AW51" s="263">
        <f>(AV$9-$E28)/365</f>
        <v>3.5890410958904111</v>
      </c>
      <c r="AX51" s="268">
        <f>IF(AND(AX43=0,AX44=0,AX46=0),1,0)</f>
        <v>0</v>
      </c>
      <c r="AY51" s="263">
        <f>(AX$9-$E28)/365</f>
        <v>4.5890410958904111</v>
      </c>
      <c r="AZ51" s="268">
        <f>IF(AND(AZ43=0,AZ44=0,AZ46=0),1,0)</f>
        <v>0</v>
      </c>
      <c r="BA51" s="269">
        <f>(AZ$9-$E28)/365</f>
        <v>5.5917808219178085</v>
      </c>
    </row>
    <row r="52" spans="2:53" x14ac:dyDescent="0.35">
      <c r="B52" s="235" t="s">
        <v>430</v>
      </c>
      <c r="C52" s="234" t="s">
        <v>318</v>
      </c>
      <c r="D52" s="37">
        <v>8000</v>
      </c>
      <c r="E52" s="37">
        <v>7000</v>
      </c>
      <c r="F52" s="103">
        <v>0.2</v>
      </c>
      <c r="G52" s="95">
        <v>44562</v>
      </c>
      <c r="H52" s="95">
        <v>46022</v>
      </c>
      <c r="I52" s="59">
        <f t="shared" si="21"/>
        <v>5600</v>
      </c>
      <c r="J52" s="59">
        <f t="shared" si="22"/>
        <v>8400</v>
      </c>
      <c r="K52" s="59">
        <f t="shared" si="38"/>
        <v>8000</v>
      </c>
      <c r="L52" s="59">
        <f t="shared" si="18"/>
        <v>7978.0821917808216</v>
      </c>
      <c r="M52" s="59">
        <f t="shared" si="18"/>
        <v>0</v>
      </c>
      <c r="N52" s="59">
        <f t="shared" si="18"/>
        <v>0</v>
      </c>
      <c r="O52" s="59">
        <f t="shared" si="18"/>
        <v>0</v>
      </c>
      <c r="P52" s="98">
        <f>SUMPRODUCT(AR$246:AR$250,AS$246:AS$250)</f>
        <v>1</v>
      </c>
      <c r="Q52" s="98">
        <f>SUMPRODUCT(AT$246:AT$250,AU$246:AU$250)</f>
        <v>0.99726027397260275</v>
      </c>
      <c r="R52" s="98">
        <f>SUMPRODUCT(AV$246:AV$250,AW$246:AW$250)</f>
        <v>0</v>
      </c>
      <c r="S52" s="98">
        <f>SUMPRODUCT(AX$246:AX$250,AY$246:AY$250)</f>
        <v>0</v>
      </c>
      <c r="T52" s="98">
        <f>SUMPRODUCT(AZ$246:AZ$250,BA$246:BA$250)</f>
        <v>0</v>
      </c>
      <c r="V52" s="101">
        <f t="shared" si="23"/>
        <v>8000</v>
      </c>
      <c r="W52" s="101">
        <f t="shared" si="24"/>
        <v>7978.0821917808216</v>
      </c>
      <c r="X52" s="101">
        <f t="shared" si="25"/>
        <v>0</v>
      </c>
      <c r="Y52" s="101">
        <f t="shared" si="26"/>
        <v>0</v>
      </c>
      <c r="Z52" s="101">
        <f t="shared" si="27"/>
        <v>0</v>
      </c>
      <c r="AB52" s="119">
        <f t="shared" si="28"/>
        <v>5600</v>
      </c>
      <c r="AC52" s="119">
        <f t="shared" si="29"/>
        <v>5584.6575342465758</v>
      </c>
      <c r="AD52" s="119">
        <f t="shared" si="30"/>
        <v>0</v>
      </c>
      <c r="AE52" s="119">
        <f t="shared" si="31"/>
        <v>0</v>
      </c>
      <c r="AF52" s="119">
        <f t="shared" si="32"/>
        <v>0</v>
      </c>
      <c r="AG52" s="36"/>
      <c r="AH52" s="119">
        <f t="shared" si="33"/>
        <v>8400</v>
      </c>
      <c r="AI52" s="119">
        <f t="shared" si="34"/>
        <v>8376.9863013698632</v>
      </c>
      <c r="AJ52" s="119">
        <f t="shared" si="35"/>
        <v>0</v>
      </c>
      <c r="AK52" s="119">
        <f t="shared" si="36"/>
        <v>0</v>
      </c>
      <c r="AL52" s="119">
        <f t="shared" si="37"/>
        <v>0</v>
      </c>
      <c r="AM52" s="36"/>
      <c r="AN52" s="262"/>
      <c r="AO52" s="242"/>
      <c r="AP52" s="242" t="s">
        <v>419</v>
      </c>
      <c r="AQ52" s="242"/>
      <c r="AR52" s="263">
        <f>IF(AND(AR44=0,AR46=1),1,0)</f>
        <v>0</v>
      </c>
      <c r="AS52" s="263">
        <f>(F28-$E28)/365</f>
        <v>2.0849315068493151</v>
      </c>
      <c r="AT52" s="263">
        <f>IF(AND(AT44=0,AT46=1),1,0)</f>
        <v>0</v>
      </c>
      <c r="AU52" s="263">
        <f>($F28-$E28)/365</f>
        <v>2.0849315068493151</v>
      </c>
      <c r="AV52" s="263">
        <f>IF(AND(AV44=0,AV46=1),1,0)</f>
        <v>0</v>
      </c>
      <c r="AW52" s="263">
        <f>($F28-$E28)/365</f>
        <v>2.0849315068493151</v>
      </c>
      <c r="AX52" s="263">
        <f>IF(AND(AX44=0,AX46=1),1,0)</f>
        <v>0</v>
      </c>
      <c r="AY52" s="263">
        <f>($F28-$E28)/365</f>
        <v>2.0849315068493151</v>
      </c>
      <c r="AZ52" s="263">
        <f>IF(AND(AZ44=0,AZ46=1),1,0)</f>
        <v>0</v>
      </c>
      <c r="BA52" s="269">
        <f>($F28-$E28)/365</f>
        <v>2.0849315068493151</v>
      </c>
    </row>
    <row r="53" spans="2:53" x14ac:dyDescent="0.35">
      <c r="B53" s="235" t="s">
        <v>430</v>
      </c>
      <c r="C53" s="234" t="s">
        <v>318</v>
      </c>
      <c r="D53" s="37">
        <v>8000</v>
      </c>
      <c r="E53" s="37">
        <v>7000</v>
      </c>
      <c r="F53" s="103">
        <v>0.2</v>
      </c>
      <c r="G53" s="95">
        <v>44562</v>
      </c>
      <c r="H53" s="95">
        <v>46022</v>
      </c>
      <c r="I53" s="59">
        <f t="shared" si="21"/>
        <v>5600</v>
      </c>
      <c r="J53" s="59">
        <f t="shared" si="22"/>
        <v>8400</v>
      </c>
      <c r="K53" s="59">
        <f t="shared" si="38"/>
        <v>8000</v>
      </c>
      <c r="L53" s="59">
        <f t="shared" si="18"/>
        <v>7978.0821917808216</v>
      </c>
      <c r="M53" s="59">
        <f t="shared" si="18"/>
        <v>0</v>
      </c>
      <c r="N53" s="59">
        <f t="shared" si="18"/>
        <v>0</v>
      </c>
      <c r="O53" s="59">
        <f t="shared" si="18"/>
        <v>0</v>
      </c>
      <c r="P53" s="98">
        <f>SUMPRODUCT(AR$257:AR$261,AS$257:AS$261)</f>
        <v>1</v>
      </c>
      <c r="Q53" s="98">
        <f>SUMPRODUCT(AT$257:AT$261,AU$257:AU$261)</f>
        <v>0.99726027397260275</v>
      </c>
      <c r="R53" s="98">
        <f>SUMPRODUCT(AV$257:AV$261,AW$257:AW$261)</f>
        <v>0</v>
      </c>
      <c r="S53" s="98">
        <f>SUMPRODUCT(AX$257:AX$261,AY$257:AY$261)</f>
        <v>0</v>
      </c>
      <c r="T53" s="98">
        <f>SUMPRODUCT(AZ$257:AZ$261,BA$257:BA$261)</f>
        <v>0</v>
      </c>
      <c r="V53" s="101">
        <f t="shared" si="23"/>
        <v>8000</v>
      </c>
      <c r="W53" s="101">
        <f t="shared" si="24"/>
        <v>7978.0821917808216</v>
      </c>
      <c r="X53" s="101">
        <f t="shared" si="25"/>
        <v>0</v>
      </c>
      <c r="Y53" s="101">
        <f t="shared" si="26"/>
        <v>0</v>
      </c>
      <c r="Z53" s="101">
        <f t="shared" si="27"/>
        <v>0</v>
      </c>
      <c r="AB53" s="119">
        <f t="shared" si="28"/>
        <v>5600</v>
      </c>
      <c r="AC53" s="119">
        <f t="shared" si="29"/>
        <v>5584.6575342465758</v>
      </c>
      <c r="AD53" s="119">
        <f t="shared" si="30"/>
        <v>0</v>
      </c>
      <c r="AE53" s="119">
        <f t="shared" si="31"/>
        <v>0</v>
      </c>
      <c r="AF53" s="119">
        <f t="shared" si="32"/>
        <v>0</v>
      </c>
      <c r="AG53" s="36"/>
      <c r="AH53" s="119">
        <f t="shared" si="33"/>
        <v>8400</v>
      </c>
      <c r="AI53" s="119">
        <f t="shared" si="34"/>
        <v>8376.9863013698632</v>
      </c>
      <c r="AJ53" s="119">
        <f t="shared" si="35"/>
        <v>0</v>
      </c>
      <c r="AK53" s="119">
        <f t="shared" si="36"/>
        <v>0</v>
      </c>
      <c r="AL53" s="119">
        <f t="shared" si="37"/>
        <v>0</v>
      </c>
      <c r="AM53" s="36"/>
      <c r="AN53" s="271"/>
      <c r="AO53" s="272"/>
      <c r="AP53" s="272"/>
      <c r="AQ53" s="272"/>
      <c r="AR53" s="272"/>
      <c r="AS53" s="272"/>
      <c r="AT53" s="272"/>
      <c r="AU53" s="272"/>
      <c r="AV53" s="272"/>
      <c r="AW53" s="272"/>
      <c r="AX53" s="272"/>
      <c r="AY53" s="272"/>
      <c r="AZ53" s="272"/>
      <c r="BA53" s="273"/>
    </row>
    <row r="54" spans="2:53" x14ac:dyDescent="0.35">
      <c r="B54" s="235" t="s">
        <v>430</v>
      </c>
      <c r="C54" s="234" t="s">
        <v>318</v>
      </c>
      <c r="D54" s="37">
        <v>8000</v>
      </c>
      <c r="E54" s="37">
        <v>7000</v>
      </c>
      <c r="F54" s="103">
        <v>0.2</v>
      </c>
      <c r="G54" s="95">
        <v>44562</v>
      </c>
      <c r="H54" s="95">
        <v>46022</v>
      </c>
      <c r="I54" s="59">
        <f t="shared" si="21"/>
        <v>5600</v>
      </c>
      <c r="J54" s="59">
        <f t="shared" si="22"/>
        <v>8400</v>
      </c>
      <c r="K54" s="59">
        <f t="shared" si="38"/>
        <v>8000</v>
      </c>
      <c r="L54" s="59">
        <f t="shared" si="18"/>
        <v>7978.0821917808216</v>
      </c>
      <c r="M54" s="59">
        <f t="shared" si="18"/>
        <v>0</v>
      </c>
      <c r="N54" s="59">
        <f t="shared" si="18"/>
        <v>0</v>
      </c>
      <c r="O54" s="59">
        <f t="shared" si="18"/>
        <v>0</v>
      </c>
      <c r="P54" s="98">
        <f>SUMPRODUCT(AR$268:AR$272,AS$268:AS$272)</f>
        <v>1</v>
      </c>
      <c r="Q54" s="98">
        <f>SUMPRODUCT(AT$268:AT$272,AU$268:AU$272)</f>
        <v>0.99726027397260275</v>
      </c>
      <c r="R54" s="98">
        <f>SUMPRODUCT(AV$268:AV$272,AW$268:AW$272)</f>
        <v>0</v>
      </c>
      <c r="S54" s="98">
        <f>SUMPRODUCT(AX$268:AX$272,AY$268:AY$272)</f>
        <v>0</v>
      </c>
      <c r="T54" s="98">
        <f>SUMPRODUCT(AZ$268:AZ$272,BA$268:BA$272)</f>
        <v>0</v>
      </c>
      <c r="V54" s="101">
        <f t="shared" si="23"/>
        <v>8000</v>
      </c>
      <c r="W54" s="101">
        <f t="shared" si="24"/>
        <v>7978.0821917808216</v>
      </c>
      <c r="X54" s="101">
        <f t="shared" si="25"/>
        <v>0</v>
      </c>
      <c r="Y54" s="101">
        <f t="shared" si="26"/>
        <v>0</v>
      </c>
      <c r="Z54" s="101">
        <f t="shared" si="27"/>
        <v>0</v>
      </c>
      <c r="AB54" s="119">
        <f t="shared" si="28"/>
        <v>5600</v>
      </c>
      <c r="AC54" s="119">
        <f t="shared" si="29"/>
        <v>5584.6575342465758</v>
      </c>
      <c r="AD54" s="119">
        <f t="shared" si="30"/>
        <v>0</v>
      </c>
      <c r="AE54" s="119">
        <f t="shared" si="31"/>
        <v>0</v>
      </c>
      <c r="AF54" s="119">
        <f t="shared" si="32"/>
        <v>0</v>
      </c>
      <c r="AG54" s="36"/>
      <c r="AH54" s="119">
        <f t="shared" si="33"/>
        <v>8400</v>
      </c>
      <c r="AI54" s="119">
        <f t="shared" si="34"/>
        <v>8376.9863013698632</v>
      </c>
      <c r="AJ54" s="119">
        <f t="shared" si="35"/>
        <v>0</v>
      </c>
      <c r="AK54" s="119">
        <f t="shared" si="36"/>
        <v>0</v>
      </c>
      <c r="AL54" s="119">
        <f t="shared" si="37"/>
        <v>0</v>
      </c>
      <c r="AM54" s="36"/>
      <c r="AN54" s="262">
        <v>29</v>
      </c>
      <c r="AO54" s="242" t="s">
        <v>406</v>
      </c>
      <c r="AP54" s="242"/>
      <c r="AQ54" s="242"/>
      <c r="AR54" s="242">
        <f>IF($E$29&gt;=$AR$9,1,0)</f>
        <v>0</v>
      </c>
      <c r="AS54" s="265"/>
      <c r="AT54" s="242">
        <f>IF($E$29&gt;=AT$9,1,0)</f>
        <v>0</v>
      </c>
      <c r="AU54" s="265"/>
      <c r="AV54" s="242">
        <f>IF($E$29&gt;=AV$9,1,0)</f>
        <v>0</v>
      </c>
      <c r="AW54" s="265"/>
      <c r="AX54" s="242">
        <f>IF($E$29&gt;=AX$9,1,0)</f>
        <v>0</v>
      </c>
      <c r="AY54" s="265"/>
      <c r="AZ54" s="242">
        <f>IF($E$29&gt;=AZ$9,1,0)</f>
        <v>0</v>
      </c>
      <c r="BA54" s="267"/>
    </row>
    <row r="55" spans="2:53" x14ac:dyDescent="0.35">
      <c r="B55" s="235" t="s">
        <v>430</v>
      </c>
      <c r="C55" s="234" t="s">
        <v>318</v>
      </c>
      <c r="D55" s="37">
        <v>8000</v>
      </c>
      <c r="E55" s="37">
        <v>7000</v>
      </c>
      <c r="F55" s="103">
        <v>0.2</v>
      </c>
      <c r="G55" s="95">
        <v>44562</v>
      </c>
      <c r="H55" s="95">
        <v>46022</v>
      </c>
      <c r="I55" s="59">
        <f t="shared" si="21"/>
        <v>5600</v>
      </c>
      <c r="J55" s="59">
        <f t="shared" si="22"/>
        <v>8400</v>
      </c>
      <c r="K55" s="59">
        <f t="shared" si="38"/>
        <v>8000</v>
      </c>
      <c r="L55" s="59">
        <f t="shared" si="18"/>
        <v>7978.0821917808216</v>
      </c>
      <c r="M55" s="59">
        <f t="shared" si="18"/>
        <v>0</v>
      </c>
      <c r="N55" s="59">
        <f t="shared" si="18"/>
        <v>0</v>
      </c>
      <c r="O55" s="59">
        <f t="shared" si="18"/>
        <v>0</v>
      </c>
      <c r="P55" s="98">
        <f>SUMPRODUCT(AR$279:AR$283,AS$279:AS$283)</f>
        <v>1</v>
      </c>
      <c r="Q55" s="98">
        <f>SUMPRODUCT(AT$279:AT$283,AU$279:AU$283)</f>
        <v>0.99726027397260275</v>
      </c>
      <c r="R55" s="98">
        <f>SUMPRODUCT(AV$279:AV$283,AW$279:AW$283)</f>
        <v>0</v>
      </c>
      <c r="S55" s="98">
        <f>SUMPRODUCT(AX$279:AX$283,AY$279:AY$283)</f>
        <v>0</v>
      </c>
      <c r="T55" s="98">
        <f>SUMPRODUCT(AZ$279:AZ$283,BA$279:BA$283)</f>
        <v>0</v>
      </c>
      <c r="V55" s="101">
        <f t="shared" si="23"/>
        <v>8000</v>
      </c>
      <c r="W55" s="101">
        <f t="shared" si="24"/>
        <v>7978.0821917808216</v>
      </c>
      <c r="X55" s="101">
        <f t="shared" si="25"/>
        <v>0</v>
      </c>
      <c r="Y55" s="101">
        <f t="shared" si="26"/>
        <v>0</v>
      </c>
      <c r="Z55" s="101">
        <f t="shared" si="27"/>
        <v>0</v>
      </c>
      <c r="AB55" s="119">
        <f t="shared" si="28"/>
        <v>5600</v>
      </c>
      <c r="AC55" s="119">
        <f t="shared" si="29"/>
        <v>5584.6575342465758</v>
      </c>
      <c r="AD55" s="119">
        <f t="shared" si="30"/>
        <v>0</v>
      </c>
      <c r="AE55" s="119">
        <f t="shared" si="31"/>
        <v>0</v>
      </c>
      <c r="AF55" s="119">
        <f t="shared" si="32"/>
        <v>0</v>
      </c>
      <c r="AG55" s="36"/>
      <c r="AH55" s="119">
        <f t="shared" si="33"/>
        <v>8400</v>
      </c>
      <c r="AI55" s="119">
        <f t="shared" si="34"/>
        <v>8376.9863013698632</v>
      </c>
      <c r="AJ55" s="119">
        <f t="shared" si="35"/>
        <v>0</v>
      </c>
      <c r="AK55" s="119">
        <f t="shared" si="36"/>
        <v>0</v>
      </c>
      <c r="AL55" s="119">
        <f t="shared" si="37"/>
        <v>0</v>
      </c>
      <c r="AM55" s="36"/>
      <c r="AN55" s="262"/>
      <c r="AO55" s="242" t="s">
        <v>408</v>
      </c>
      <c r="AP55" s="242"/>
      <c r="AQ55" s="242"/>
      <c r="AR55" s="268">
        <f>IF($E$29&lt;=$AR$8,1,0)</f>
        <v>1</v>
      </c>
      <c r="AS55" s="265"/>
      <c r="AT55" s="268">
        <f>IF($E$29&lt;=AT$8,1,0)</f>
        <v>1</v>
      </c>
      <c r="AU55" s="265"/>
      <c r="AV55" s="268">
        <f>IF($E$29&lt;=AV$8,1,0)</f>
        <v>1</v>
      </c>
      <c r="AW55" s="265"/>
      <c r="AX55" s="268">
        <f>IF($E$29&lt;=AX$8,1,0)</f>
        <v>1</v>
      </c>
      <c r="AY55" s="265"/>
      <c r="AZ55" s="268">
        <f>IF($E$29&lt;=AZ$8,1,0)</f>
        <v>1</v>
      </c>
      <c r="BA55" s="267"/>
    </row>
    <row r="56" spans="2:53" x14ac:dyDescent="0.35">
      <c r="B56" s="235" t="s">
        <v>430</v>
      </c>
      <c r="C56" s="234" t="s">
        <v>318</v>
      </c>
      <c r="D56" s="37">
        <v>8000</v>
      </c>
      <c r="E56" s="37">
        <v>7000</v>
      </c>
      <c r="F56" s="103">
        <v>0.2</v>
      </c>
      <c r="G56" s="95">
        <v>44562</v>
      </c>
      <c r="H56" s="95">
        <v>46022</v>
      </c>
      <c r="I56" s="59">
        <f t="shared" si="21"/>
        <v>5600</v>
      </c>
      <c r="J56" s="59">
        <f t="shared" si="22"/>
        <v>8400</v>
      </c>
      <c r="K56" s="59">
        <f t="shared" si="38"/>
        <v>8000</v>
      </c>
      <c r="L56" s="59">
        <f t="shared" ref="L56:L60" si="39">W56</f>
        <v>7978.0821917808216</v>
      </c>
      <c r="M56" s="59">
        <f t="shared" ref="M56:M60" si="40">X56</f>
        <v>0</v>
      </c>
      <c r="N56" s="59">
        <f t="shared" ref="N56:N60" si="41">Y56</f>
        <v>0</v>
      </c>
      <c r="O56" s="59">
        <f t="shared" ref="O56:O60" si="42">Z56</f>
        <v>0</v>
      </c>
      <c r="P56" s="98">
        <f>SUMPRODUCT(AR$290:AR$294,AS$290:AS$294)</f>
        <v>1</v>
      </c>
      <c r="Q56" s="98">
        <f>SUMPRODUCT(AT$290:AT$294,AU$290:AU$294)</f>
        <v>0.99726027397260275</v>
      </c>
      <c r="R56" s="98">
        <f>SUMPRODUCT(AV$290:AV$294,AW$290:AW$294)</f>
        <v>0</v>
      </c>
      <c r="S56" s="98">
        <f>SUMPRODUCT(AX$290:AX$294,AY$290:AY$294)</f>
        <v>0</v>
      </c>
      <c r="T56" s="98">
        <f>SUMPRODUCT(AZ$290:AZ$294,BA$290:BA$294)</f>
        <v>0</v>
      </c>
      <c r="V56" s="101">
        <f t="shared" si="23"/>
        <v>8000</v>
      </c>
      <c r="W56" s="101">
        <f t="shared" si="24"/>
        <v>7978.0821917808216</v>
      </c>
      <c r="X56" s="101">
        <f t="shared" si="25"/>
        <v>0</v>
      </c>
      <c r="Y56" s="101">
        <f t="shared" si="26"/>
        <v>0</v>
      </c>
      <c r="Z56" s="101">
        <f t="shared" si="27"/>
        <v>0</v>
      </c>
      <c r="AB56" s="119">
        <f t="shared" si="28"/>
        <v>5600</v>
      </c>
      <c r="AC56" s="119">
        <f t="shared" si="29"/>
        <v>5584.6575342465758</v>
      </c>
      <c r="AD56" s="119">
        <f t="shared" si="30"/>
        <v>0</v>
      </c>
      <c r="AE56" s="119">
        <f t="shared" si="31"/>
        <v>0</v>
      </c>
      <c r="AF56" s="119">
        <f t="shared" si="32"/>
        <v>0</v>
      </c>
      <c r="AG56" s="36"/>
      <c r="AH56" s="119">
        <f t="shared" si="33"/>
        <v>8400</v>
      </c>
      <c r="AI56" s="119">
        <f t="shared" si="34"/>
        <v>8376.9863013698632</v>
      </c>
      <c r="AJ56" s="119">
        <f t="shared" si="35"/>
        <v>0</v>
      </c>
      <c r="AK56" s="119">
        <f t="shared" si="36"/>
        <v>0</v>
      </c>
      <c r="AL56" s="119">
        <f t="shared" si="37"/>
        <v>0</v>
      </c>
      <c r="AM56" s="36"/>
      <c r="AN56" s="262"/>
      <c r="AO56" s="242" t="s">
        <v>409</v>
      </c>
      <c r="AP56" s="242"/>
      <c r="AQ56" s="242"/>
      <c r="AR56" s="268">
        <f>IF($F$29&lt;=$AR$8,1,0)</f>
        <v>0</v>
      </c>
      <c r="AS56" s="265"/>
      <c r="AT56" s="268">
        <f>IF($F$29&lt;=AT$8,1,0)</f>
        <v>0</v>
      </c>
      <c r="AU56" s="265"/>
      <c r="AV56" s="268">
        <f>IF($F$29&lt;=AV$8,1,0)</f>
        <v>1</v>
      </c>
      <c r="AW56" s="265"/>
      <c r="AX56" s="268">
        <f>IF($F$29&lt;=AX$8,1,0)</f>
        <v>1</v>
      </c>
      <c r="AY56" s="265"/>
      <c r="AZ56" s="268">
        <f>IF($F$29&lt;=AZ$8,1,0)</f>
        <v>1</v>
      </c>
      <c r="BA56" s="267"/>
    </row>
    <row r="57" spans="2:53" x14ac:dyDescent="0.35">
      <c r="B57" s="235" t="s">
        <v>430</v>
      </c>
      <c r="C57" s="234" t="s">
        <v>318</v>
      </c>
      <c r="D57" s="37">
        <v>8000</v>
      </c>
      <c r="E57" s="37">
        <v>7000</v>
      </c>
      <c r="F57" s="103">
        <v>0.2</v>
      </c>
      <c r="G57" s="95">
        <v>44562</v>
      </c>
      <c r="H57" s="95">
        <v>46022</v>
      </c>
      <c r="I57" s="59">
        <f t="shared" si="21"/>
        <v>5600</v>
      </c>
      <c r="J57" s="59">
        <f t="shared" si="22"/>
        <v>8400</v>
      </c>
      <c r="K57" s="59">
        <f t="shared" si="38"/>
        <v>8000</v>
      </c>
      <c r="L57" s="59">
        <f t="shared" si="39"/>
        <v>7978.0821917808216</v>
      </c>
      <c r="M57" s="59">
        <f t="shared" si="40"/>
        <v>0</v>
      </c>
      <c r="N57" s="59">
        <f t="shared" si="41"/>
        <v>0</v>
      </c>
      <c r="O57" s="59">
        <f t="shared" si="42"/>
        <v>0</v>
      </c>
      <c r="P57" s="98">
        <f>SUMPRODUCT(AR$301:AR$305,AS$301:AS$305)</f>
        <v>1</v>
      </c>
      <c r="Q57" s="98">
        <f>SUMPRODUCT(AT$301:AT$305,AU$301:AU$305)</f>
        <v>0.99726027397260275</v>
      </c>
      <c r="R57" s="98">
        <f>SUMPRODUCT(AV$301:AV$305,AW$301:AW$305)</f>
        <v>0</v>
      </c>
      <c r="S57" s="98">
        <f>SUMPRODUCT(AX$301:AX$305,AY$301:AY$305)</f>
        <v>0</v>
      </c>
      <c r="T57" s="98">
        <f>SUMPRODUCT(AZ$301:AZ$305,BA$301:BA$305)</f>
        <v>0</v>
      </c>
      <c r="V57" s="101">
        <f t="shared" si="23"/>
        <v>8000</v>
      </c>
      <c r="W57" s="101">
        <f t="shared" si="24"/>
        <v>7978.0821917808216</v>
      </c>
      <c r="X57" s="101">
        <f t="shared" si="25"/>
        <v>0</v>
      </c>
      <c r="Y57" s="101">
        <f t="shared" si="26"/>
        <v>0</v>
      </c>
      <c r="Z57" s="101">
        <f t="shared" si="27"/>
        <v>0</v>
      </c>
      <c r="AB57" s="119">
        <f t="shared" si="28"/>
        <v>5600</v>
      </c>
      <c r="AC57" s="119">
        <f t="shared" si="29"/>
        <v>5584.6575342465758</v>
      </c>
      <c r="AD57" s="119">
        <f t="shared" si="30"/>
        <v>0</v>
      </c>
      <c r="AE57" s="119">
        <f t="shared" si="31"/>
        <v>0</v>
      </c>
      <c r="AF57" s="119">
        <f t="shared" si="32"/>
        <v>0</v>
      </c>
      <c r="AG57" s="36"/>
      <c r="AH57" s="119">
        <f t="shared" si="33"/>
        <v>8400</v>
      </c>
      <c r="AI57" s="119">
        <f t="shared" si="34"/>
        <v>8376.9863013698632</v>
      </c>
      <c r="AJ57" s="119">
        <f t="shared" si="35"/>
        <v>0</v>
      </c>
      <c r="AK57" s="119">
        <f t="shared" si="36"/>
        <v>0</v>
      </c>
      <c r="AL57" s="119">
        <f t="shared" si="37"/>
        <v>0</v>
      </c>
      <c r="AM57" s="36"/>
      <c r="AN57" s="262"/>
      <c r="AO57" s="242" t="s">
        <v>411</v>
      </c>
      <c r="AP57" s="242"/>
      <c r="AQ57" s="242"/>
      <c r="AR57" s="268">
        <f>IF($F$29&lt;=$AR$9,1,0)</f>
        <v>0</v>
      </c>
      <c r="AS57" s="265"/>
      <c r="AT57" s="268">
        <f>IF($F$29&lt;=AT$9,1,0)</f>
        <v>1</v>
      </c>
      <c r="AU57" s="265"/>
      <c r="AV57" s="268">
        <f>IF($F$29&lt;=AV$9,1,0)</f>
        <v>1</v>
      </c>
      <c r="AW57" s="265"/>
      <c r="AX57" s="268">
        <f>IF($F$29&lt;=AX$9,1,0)</f>
        <v>1</v>
      </c>
      <c r="AY57" s="265"/>
      <c r="AZ57" s="268">
        <f>IF($F$29&lt;=AZ$9,1,0)</f>
        <v>1</v>
      </c>
      <c r="BA57" s="267"/>
    </row>
    <row r="58" spans="2:53" x14ac:dyDescent="0.35">
      <c r="B58" s="235" t="s">
        <v>430</v>
      </c>
      <c r="C58" s="234" t="s">
        <v>318</v>
      </c>
      <c r="D58" s="37">
        <v>8000</v>
      </c>
      <c r="E58" s="37">
        <v>7000</v>
      </c>
      <c r="F58" s="103">
        <v>0.2</v>
      </c>
      <c r="G58" s="95">
        <v>44562</v>
      </c>
      <c r="H58" s="95">
        <v>46022</v>
      </c>
      <c r="I58" s="59">
        <f t="shared" si="21"/>
        <v>5600</v>
      </c>
      <c r="J58" s="59">
        <f t="shared" si="22"/>
        <v>8400</v>
      </c>
      <c r="K58" s="59">
        <f t="shared" si="38"/>
        <v>8000</v>
      </c>
      <c r="L58" s="59">
        <f t="shared" si="39"/>
        <v>7978.0821917808216</v>
      </c>
      <c r="M58" s="59">
        <f t="shared" si="40"/>
        <v>0</v>
      </c>
      <c r="N58" s="59">
        <f t="shared" si="41"/>
        <v>0</v>
      </c>
      <c r="O58" s="59">
        <f t="shared" si="42"/>
        <v>0</v>
      </c>
      <c r="P58" s="98">
        <f>SUMPRODUCT(AR$312:AR$316,AS$312:AS$316)</f>
        <v>1</v>
      </c>
      <c r="Q58" s="98">
        <f>SUMPRODUCT(AT$312:AT$316,AU$312:AU$316)</f>
        <v>0.99726027397260275</v>
      </c>
      <c r="R58" s="98">
        <f>SUMPRODUCT(AV$312:AV$316,AW$312:AW$316)</f>
        <v>0</v>
      </c>
      <c r="S58" s="98">
        <f>SUMPRODUCT(AX$312:AX$316,AY$312:AY$316)</f>
        <v>0</v>
      </c>
      <c r="T58" s="98">
        <f>SUMPRODUCT(AZ$312:AZ$316,BA$312:BA$316)</f>
        <v>0</v>
      </c>
      <c r="V58" s="101">
        <f t="shared" si="23"/>
        <v>8000</v>
      </c>
      <c r="W58" s="101">
        <f t="shared" si="24"/>
        <v>7978.0821917808216</v>
      </c>
      <c r="X58" s="101">
        <f t="shared" si="25"/>
        <v>0</v>
      </c>
      <c r="Y58" s="101">
        <f t="shared" si="26"/>
        <v>0</v>
      </c>
      <c r="Z58" s="101">
        <f t="shared" si="27"/>
        <v>0</v>
      </c>
      <c r="AB58" s="119">
        <f t="shared" si="28"/>
        <v>5600</v>
      </c>
      <c r="AC58" s="119">
        <f t="shared" si="29"/>
        <v>5584.6575342465758</v>
      </c>
      <c r="AD58" s="119">
        <f t="shared" si="30"/>
        <v>0</v>
      </c>
      <c r="AE58" s="119">
        <f t="shared" si="31"/>
        <v>0</v>
      </c>
      <c r="AF58" s="119">
        <f t="shared" si="32"/>
        <v>0</v>
      </c>
      <c r="AG58" s="36"/>
      <c r="AH58" s="119">
        <f t="shared" si="33"/>
        <v>8400</v>
      </c>
      <c r="AI58" s="119">
        <f t="shared" si="34"/>
        <v>8376.9863013698632</v>
      </c>
      <c r="AJ58" s="119">
        <f t="shared" si="35"/>
        <v>0</v>
      </c>
      <c r="AK58" s="119">
        <f t="shared" si="36"/>
        <v>0</v>
      </c>
      <c r="AL58" s="119">
        <f t="shared" si="37"/>
        <v>0</v>
      </c>
      <c r="AM58" s="36"/>
      <c r="AN58" s="262"/>
      <c r="AO58" s="242"/>
      <c r="AP58" s="242"/>
      <c r="AQ58" s="242"/>
      <c r="AR58" s="268" t="s">
        <v>412</v>
      </c>
      <c r="AS58" s="265" t="s">
        <v>413</v>
      </c>
      <c r="AT58" s="268" t="s">
        <v>412</v>
      </c>
      <c r="AU58" s="265" t="s">
        <v>413</v>
      </c>
      <c r="AV58" s="268" t="s">
        <v>412</v>
      </c>
      <c r="AW58" s="265" t="s">
        <v>413</v>
      </c>
      <c r="AX58" s="268" t="s">
        <v>412</v>
      </c>
      <c r="AY58" s="265" t="s">
        <v>413</v>
      </c>
      <c r="AZ58" s="268" t="s">
        <v>412</v>
      </c>
      <c r="BA58" s="267" t="s">
        <v>413</v>
      </c>
    </row>
    <row r="59" spans="2:53" x14ac:dyDescent="0.35">
      <c r="B59" s="235" t="s">
        <v>430</v>
      </c>
      <c r="C59" s="234" t="s">
        <v>318</v>
      </c>
      <c r="D59" s="37">
        <v>8000</v>
      </c>
      <c r="E59" s="37">
        <v>7000</v>
      </c>
      <c r="F59" s="103">
        <v>0.2</v>
      </c>
      <c r="G59" s="95">
        <v>44562</v>
      </c>
      <c r="H59" s="95">
        <v>46022</v>
      </c>
      <c r="I59" s="59">
        <f t="shared" si="21"/>
        <v>5600</v>
      </c>
      <c r="J59" s="59">
        <f t="shared" si="22"/>
        <v>8400</v>
      </c>
      <c r="K59" s="59">
        <f t="shared" si="38"/>
        <v>8000</v>
      </c>
      <c r="L59" s="59">
        <f t="shared" si="39"/>
        <v>7978.0821917808216</v>
      </c>
      <c r="M59" s="59">
        <f t="shared" si="40"/>
        <v>0</v>
      </c>
      <c r="N59" s="59">
        <f t="shared" si="41"/>
        <v>0</v>
      </c>
      <c r="O59" s="59">
        <f t="shared" si="42"/>
        <v>0</v>
      </c>
      <c r="P59" s="98">
        <f>SUMPRODUCT(AR$323:AR$327,AS$323:AS$327)</f>
        <v>1</v>
      </c>
      <c r="Q59" s="98">
        <f>SUMPRODUCT(AT$323:AT$327,AU$323:AU$327)</f>
        <v>0.99726027397260275</v>
      </c>
      <c r="R59" s="98">
        <f>SUMPRODUCT(AV$323:AV$327,AW$323:AW$327)</f>
        <v>0</v>
      </c>
      <c r="S59" s="98">
        <f>SUMPRODUCT(AX$323:AX$327,AY$323:AY$327)</f>
        <v>0</v>
      </c>
      <c r="T59" s="98">
        <f>SUMPRODUCT(AZ$323:AZ$327,BA$323:BA$327)</f>
        <v>0</v>
      </c>
      <c r="V59" s="101">
        <f t="shared" si="23"/>
        <v>8000</v>
      </c>
      <c r="W59" s="101">
        <f t="shared" si="24"/>
        <v>7978.0821917808216</v>
      </c>
      <c r="X59" s="101">
        <f t="shared" si="25"/>
        <v>0</v>
      </c>
      <c r="Y59" s="101">
        <f t="shared" si="26"/>
        <v>0</v>
      </c>
      <c r="Z59" s="101">
        <f t="shared" si="27"/>
        <v>0</v>
      </c>
      <c r="AB59" s="119">
        <f t="shared" si="28"/>
        <v>5600</v>
      </c>
      <c r="AC59" s="119">
        <f t="shared" si="29"/>
        <v>5584.6575342465758</v>
      </c>
      <c r="AD59" s="119">
        <f t="shared" si="30"/>
        <v>0</v>
      </c>
      <c r="AE59" s="119">
        <f t="shared" si="31"/>
        <v>0</v>
      </c>
      <c r="AF59" s="119">
        <f t="shared" si="32"/>
        <v>0</v>
      </c>
      <c r="AG59" s="36"/>
      <c r="AH59" s="119">
        <f t="shared" si="33"/>
        <v>8400</v>
      </c>
      <c r="AI59" s="119">
        <f t="shared" si="34"/>
        <v>8376.9863013698632</v>
      </c>
      <c r="AJ59" s="119">
        <f t="shared" si="35"/>
        <v>0</v>
      </c>
      <c r="AK59" s="119">
        <f t="shared" si="36"/>
        <v>0</v>
      </c>
      <c r="AL59" s="119">
        <f t="shared" si="37"/>
        <v>0</v>
      </c>
      <c r="AM59" s="36"/>
      <c r="AN59" s="262"/>
      <c r="AO59" s="242"/>
      <c r="AP59" s="242" t="s">
        <v>415</v>
      </c>
      <c r="AQ59" s="242"/>
      <c r="AR59" s="242">
        <f>IF(AND(AR55=1,AR57=0)=TRUE,1,0)</f>
        <v>1</v>
      </c>
      <c r="AS59" s="242">
        <v>1</v>
      </c>
      <c r="AT59" s="242">
        <f>IF(AND(AT55=1,AT57=0)=TRUE,1,0)</f>
        <v>0</v>
      </c>
      <c r="AU59" s="242">
        <v>1</v>
      </c>
      <c r="AV59" s="242">
        <f>IF(AND(AV55=1,AV57=0)=TRUE,1,0)</f>
        <v>0</v>
      </c>
      <c r="AW59" s="242">
        <v>1</v>
      </c>
      <c r="AX59" s="242">
        <f>IF(AND(AX55=1,AX57=0)=TRUE,1,0)</f>
        <v>0</v>
      </c>
      <c r="AY59" s="242">
        <v>1</v>
      </c>
      <c r="AZ59" s="242">
        <f>IF(AND(AZ55=1,AZ57=0)=TRUE,1,0)</f>
        <v>0</v>
      </c>
      <c r="BA59" s="264">
        <v>1</v>
      </c>
    </row>
    <row r="60" spans="2:53" x14ac:dyDescent="0.35">
      <c r="B60" s="235" t="s">
        <v>430</v>
      </c>
      <c r="C60" s="234" t="s">
        <v>318</v>
      </c>
      <c r="D60" s="37">
        <v>8000</v>
      </c>
      <c r="E60" s="37">
        <v>7000</v>
      </c>
      <c r="F60" s="103">
        <v>0.2</v>
      </c>
      <c r="G60" s="95">
        <v>44562</v>
      </c>
      <c r="H60" s="95">
        <v>46022</v>
      </c>
      <c r="I60" s="59">
        <f t="shared" si="21"/>
        <v>5600</v>
      </c>
      <c r="J60" s="59">
        <f t="shared" si="22"/>
        <v>8400</v>
      </c>
      <c r="K60" s="59">
        <f t="shared" si="38"/>
        <v>8000</v>
      </c>
      <c r="L60" s="59">
        <f t="shared" si="39"/>
        <v>7978.0821917808216</v>
      </c>
      <c r="M60" s="59">
        <f t="shared" si="40"/>
        <v>0</v>
      </c>
      <c r="N60" s="59">
        <f t="shared" si="41"/>
        <v>0</v>
      </c>
      <c r="O60" s="59">
        <f t="shared" si="42"/>
        <v>0</v>
      </c>
      <c r="P60" s="98">
        <f>SUMPRODUCT(AR$334:AR$338,AS$334:AS$338)</f>
        <v>1</v>
      </c>
      <c r="Q60" s="98">
        <f>SUMPRODUCT(AT$334:AT$338,AU$334:AU$338)</f>
        <v>0.99726027397260275</v>
      </c>
      <c r="R60" s="98">
        <f>SUMPRODUCT(AV$334:AV$338,AW$334:AW$338)</f>
        <v>0</v>
      </c>
      <c r="S60" s="98">
        <f>SUMPRODUCT(AX$334:AX$338,AY$334:AY$338)</f>
        <v>0</v>
      </c>
      <c r="T60" s="98">
        <f>SUMPRODUCT(AZ$334:AZ$338,BA$334:BA$338)</f>
        <v>0</v>
      </c>
      <c r="V60" s="101">
        <f t="shared" si="23"/>
        <v>8000</v>
      </c>
      <c r="W60" s="101">
        <f t="shared" si="24"/>
        <v>7978.0821917808216</v>
      </c>
      <c r="X60" s="101">
        <f t="shared" si="25"/>
        <v>0</v>
      </c>
      <c r="Y60" s="101">
        <f t="shared" si="26"/>
        <v>0</v>
      </c>
      <c r="Z60" s="101">
        <f t="shared" si="27"/>
        <v>0</v>
      </c>
      <c r="AB60" s="119">
        <f t="shared" si="28"/>
        <v>5600</v>
      </c>
      <c r="AC60" s="119">
        <f t="shared" si="29"/>
        <v>5584.6575342465758</v>
      </c>
      <c r="AD60" s="119">
        <f t="shared" si="30"/>
        <v>0</v>
      </c>
      <c r="AE60" s="119">
        <f t="shared" si="31"/>
        <v>0</v>
      </c>
      <c r="AF60" s="119">
        <f t="shared" si="32"/>
        <v>0</v>
      </c>
      <c r="AG60" s="36"/>
      <c r="AH60" s="119">
        <f t="shared" si="33"/>
        <v>8400</v>
      </c>
      <c r="AI60" s="119">
        <f t="shared" si="34"/>
        <v>8376.9863013698632</v>
      </c>
      <c r="AJ60" s="119">
        <f t="shared" si="35"/>
        <v>0</v>
      </c>
      <c r="AK60" s="119">
        <f t="shared" si="36"/>
        <v>0</v>
      </c>
      <c r="AL60" s="119">
        <f t="shared" si="37"/>
        <v>0</v>
      </c>
      <c r="AM60" s="36"/>
      <c r="AN60" s="262"/>
      <c r="AO60" s="242"/>
      <c r="AP60" s="242" t="s">
        <v>416</v>
      </c>
      <c r="AQ60" s="242"/>
      <c r="AR60" s="268">
        <f>IF(AND(AR55=1,AR56=1,AR57=1),1,0)+AR54</f>
        <v>0</v>
      </c>
      <c r="AS60" s="263">
        <v>0</v>
      </c>
      <c r="AT60" s="268">
        <f>IF(AND(AT55=1,AT56=1,AT57=1),1,0)+AT54</f>
        <v>0</v>
      </c>
      <c r="AU60" s="263">
        <v>0</v>
      </c>
      <c r="AV60" s="268">
        <f>IF(AND(AV55=1,AV56=1,AV57=1),1,0)+AV54</f>
        <v>1</v>
      </c>
      <c r="AW60" s="263">
        <v>0</v>
      </c>
      <c r="AX60" s="268">
        <f>IF(AND(AX55=1,AX56=1,AX57=1),1,0)+AX54</f>
        <v>1</v>
      </c>
      <c r="AY60" s="263">
        <v>0</v>
      </c>
      <c r="AZ60" s="268">
        <f>IF(AND(AZ55=1,AZ56=1,AZ57=1),1,0)+AZ54</f>
        <v>1</v>
      </c>
      <c r="BA60" s="269">
        <v>0</v>
      </c>
    </row>
    <row r="61" spans="2:53" x14ac:dyDescent="0.35">
      <c r="B61" s="49" t="s">
        <v>319</v>
      </c>
      <c r="C61" s="50"/>
      <c r="D61" s="48">
        <f>SUM(D51:D60)</f>
        <v>80000</v>
      </c>
      <c r="I61" s="117">
        <f>SUM(I41:I60)</f>
        <v>112000</v>
      </c>
      <c r="J61" s="117">
        <f>SUM(J41:J60)</f>
        <v>168000</v>
      </c>
      <c r="K61" s="117">
        <f t="shared" ref="K61:O61" si="43">SUM(K41:K60)</f>
        <v>157500</v>
      </c>
      <c r="L61" s="117">
        <f t="shared" si="43"/>
        <v>157068.49315068492</v>
      </c>
      <c r="M61" s="117">
        <f t="shared" si="43"/>
        <v>0</v>
      </c>
      <c r="N61" s="117">
        <f t="shared" si="43"/>
        <v>0</v>
      </c>
      <c r="O61" s="117">
        <f t="shared" si="43"/>
        <v>0</v>
      </c>
      <c r="V61" s="36">
        <f>SUM(V41:V60)</f>
        <v>157500</v>
      </c>
      <c r="W61" s="36">
        <f t="shared" ref="W61:Z61" si="44">SUM(W41:W60)</f>
        <v>157068.49315068492</v>
      </c>
      <c r="X61" s="36">
        <f t="shared" si="44"/>
        <v>0</v>
      </c>
      <c r="Y61" s="36">
        <f t="shared" si="44"/>
        <v>0</v>
      </c>
      <c r="Z61" s="36">
        <f t="shared" si="44"/>
        <v>0</v>
      </c>
      <c r="AB61" s="36">
        <f>SUM(AB41:AB60)</f>
        <v>112000</v>
      </c>
      <c r="AC61" s="36">
        <f t="shared" ref="AC61" si="45">SUM(AC41:AC60)</f>
        <v>111693.15068493153</v>
      </c>
      <c r="AD61" s="36">
        <f t="shared" ref="AD61" si="46">SUM(AD41:AD60)</f>
        <v>0</v>
      </c>
      <c r="AE61" s="36">
        <f t="shared" ref="AE61" si="47">SUM(AE41:AE60)</f>
        <v>0</v>
      </c>
      <c r="AF61" s="36">
        <f t="shared" ref="AF61" si="48">SUM(AF41:AF60)</f>
        <v>0</v>
      </c>
      <c r="AH61" s="36">
        <f>SUM(AH41:AH60)</f>
        <v>168000</v>
      </c>
      <c r="AI61" s="36">
        <f t="shared" ref="AI61" si="49">SUM(AI41:AI60)</f>
        <v>167539.72602739721</v>
      </c>
      <c r="AJ61" s="36">
        <f t="shared" ref="AJ61" si="50">SUM(AJ41:AJ60)</f>
        <v>0</v>
      </c>
      <c r="AK61" s="36">
        <f t="shared" ref="AK61" si="51">SUM(AK41:AK60)</f>
        <v>0</v>
      </c>
      <c r="AL61" s="36">
        <f t="shared" ref="AL61" si="52">SUM(AL41:AL60)</f>
        <v>0</v>
      </c>
      <c r="AM61" s="36"/>
      <c r="AN61" s="262"/>
      <c r="AO61" s="242"/>
      <c r="AP61" s="242" t="s">
        <v>417</v>
      </c>
      <c r="AQ61" s="242"/>
      <c r="AR61" s="263">
        <f>IF(AND(AR55=1,AR56=0,AR57=1),1,0)</f>
        <v>0</v>
      </c>
      <c r="AS61" s="270">
        <f>($F29-AR$8+1)/365</f>
        <v>1.5013698630136987</v>
      </c>
      <c r="AT61" s="263">
        <f>IF(AND(AT55=1,AT56=0,AT57=1),1,0)</f>
        <v>1</v>
      </c>
      <c r="AU61" s="263">
        <f>($F29-AT$8)/365</f>
        <v>0.49589041095890413</v>
      </c>
      <c r="AV61" s="263">
        <f>IF(AND(AV55=1,AV56=0,AV57=1),1,0)</f>
        <v>0</v>
      </c>
      <c r="AW61" s="263">
        <f>($F29-AV$8)/365</f>
        <v>-0.50410958904109593</v>
      </c>
      <c r="AX61" s="263">
        <f>IF(AND(AX55=1,AX56=0,AX57=1),1,0)</f>
        <v>0</v>
      </c>
      <c r="AY61" s="263">
        <f>($F29-AX$8)/365</f>
        <v>-1.5041095890410958</v>
      </c>
      <c r="AZ61" s="263">
        <f>IF(AND(AZ55=1,AZ56=0,AZ57=1),1,0)</f>
        <v>0</v>
      </c>
      <c r="BA61" s="269">
        <f>($F29-AZ$8)/365</f>
        <v>-2.504109589041096</v>
      </c>
    </row>
    <row r="62" spans="2:53" x14ac:dyDescent="0.35">
      <c r="B62" s="51"/>
      <c r="C62" s="50"/>
      <c r="AN62" s="262"/>
      <c r="AO62" s="242"/>
      <c r="AP62" s="242" t="s">
        <v>418</v>
      </c>
      <c r="AQ62" s="242"/>
      <c r="AR62" s="268">
        <f>IF(AND(AR54=0,AR55=0,AR57=0),1,0)</f>
        <v>0</v>
      </c>
      <c r="AS62" s="270">
        <f>(AR$9-$E29)/365</f>
        <v>1.5890410958904109</v>
      </c>
      <c r="AT62" s="268">
        <f>IF(AND(AT54=0,AT55=0,AT57=0),1,0)</f>
        <v>0</v>
      </c>
      <c r="AU62" s="263">
        <f>(AT$9-$E29)/365</f>
        <v>2.5890410958904111</v>
      </c>
      <c r="AV62" s="268">
        <f>IF(AND(AV54=0,AV55=0,AV57=0),1,0)</f>
        <v>0</v>
      </c>
      <c r="AW62" s="263">
        <f>(AV$9-$E29)/365</f>
        <v>3.5890410958904111</v>
      </c>
      <c r="AX62" s="268">
        <f>IF(AND(AX54=0,AX55=0,AX57=0),1,0)</f>
        <v>0</v>
      </c>
      <c r="AY62" s="263">
        <f>(AX$9-$E29)/365</f>
        <v>4.5890410958904111</v>
      </c>
      <c r="AZ62" s="268">
        <f>IF(AND(AZ54=0,AZ55=0,AZ57=0),1,0)</f>
        <v>0</v>
      </c>
      <c r="BA62" s="269">
        <f>(AZ$9-$E29)/365</f>
        <v>5.5917808219178085</v>
      </c>
    </row>
    <row r="63" spans="2:53" x14ac:dyDescent="0.35">
      <c r="B63" s="51"/>
      <c r="C63" s="50"/>
      <c r="AN63" s="262"/>
      <c r="AO63" s="242"/>
      <c r="AP63" s="242" t="s">
        <v>419</v>
      </c>
      <c r="AQ63" s="242"/>
      <c r="AR63" s="263">
        <f>IF(AND(AR55=0,AR57=1),1,0)</f>
        <v>0</v>
      </c>
      <c r="AS63" s="263">
        <f>(F29-$E29)/365</f>
        <v>2.0849315068493151</v>
      </c>
      <c r="AT63" s="263">
        <f>IF(AND(AT55=0,AT57=1),1,0)</f>
        <v>0</v>
      </c>
      <c r="AU63" s="263">
        <f>($F29-$E29)/365</f>
        <v>2.0849315068493151</v>
      </c>
      <c r="AV63" s="263">
        <f>IF(AND(AV55=0,AV57=1),1,0)</f>
        <v>0</v>
      </c>
      <c r="AW63" s="263">
        <f>($F29-$E29)/365</f>
        <v>2.0849315068493151</v>
      </c>
      <c r="AX63" s="263">
        <f>IF(AND(AX55=0,AX57=1),1,0)</f>
        <v>0</v>
      </c>
      <c r="AY63" s="263">
        <f>($F29-$E29)/365</f>
        <v>2.0849315068493151</v>
      </c>
      <c r="AZ63" s="263">
        <f>IF(AND(AZ55=0,AZ57=1),1,0)</f>
        <v>0</v>
      </c>
      <c r="BA63" s="269">
        <f>($F29-$E29)/365</f>
        <v>2.0849315068493151</v>
      </c>
    </row>
    <row r="64" spans="2:53" x14ac:dyDescent="0.35">
      <c r="B64" s="51"/>
      <c r="C64" s="50"/>
      <c r="AN64" s="271"/>
      <c r="AO64" s="272"/>
      <c r="AP64" s="272"/>
      <c r="AQ64" s="272"/>
      <c r="AR64" s="272"/>
      <c r="AS64" s="272"/>
      <c r="AT64" s="272"/>
      <c r="AU64" s="272"/>
      <c r="AV64" s="272"/>
      <c r="AW64" s="272"/>
      <c r="AX64" s="272"/>
      <c r="AY64" s="272"/>
      <c r="AZ64" s="272"/>
      <c r="BA64" s="273"/>
    </row>
    <row r="65" spans="2:53" x14ac:dyDescent="0.35">
      <c r="AN65" s="262">
        <v>30</v>
      </c>
      <c r="AO65" s="242" t="s">
        <v>406</v>
      </c>
      <c r="AP65" s="242"/>
      <c r="AQ65" s="242"/>
      <c r="AR65" s="242">
        <f>IF($E$30&gt;=$AR$9,1,0)</f>
        <v>0</v>
      </c>
      <c r="AS65" s="265"/>
      <c r="AT65" s="242">
        <f>IF($E$30&gt;=AT$9,1,0)</f>
        <v>0</v>
      </c>
      <c r="AU65" s="265"/>
      <c r="AV65" s="242">
        <f>IF($E$30&gt;=AV$9,1,0)</f>
        <v>0</v>
      </c>
      <c r="AW65" s="265"/>
      <c r="AX65" s="242">
        <f>IF($E$30&gt;=AX$9,1,0)</f>
        <v>0</v>
      </c>
      <c r="AY65" s="265"/>
      <c r="AZ65" s="242">
        <f>IF($E$30&gt;=AZ$9,1,0)</f>
        <v>0</v>
      </c>
      <c r="BA65" s="267"/>
    </row>
    <row r="66" spans="2:53" x14ac:dyDescent="0.35">
      <c r="AN66" s="262"/>
      <c r="AO66" s="242" t="s">
        <v>408</v>
      </c>
      <c r="AP66" s="242"/>
      <c r="AQ66" s="242"/>
      <c r="AR66" s="268">
        <f>IF($E$30&lt;=$AR$8,1,0)</f>
        <v>1</v>
      </c>
      <c r="AS66" s="265"/>
      <c r="AT66" s="268">
        <f>IF($E$30&lt;=AT$8,1,0)</f>
        <v>1</v>
      </c>
      <c r="AU66" s="265"/>
      <c r="AV66" s="268">
        <f>IF($E$30&lt;=AV$8,1,0)</f>
        <v>1</v>
      </c>
      <c r="AW66" s="265"/>
      <c r="AX66" s="268">
        <f>IF($E$30&lt;=AX$8,1,0)</f>
        <v>1</v>
      </c>
      <c r="AY66" s="265"/>
      <c r="AZ66" s="268">
        <f>IF($E$30&lt;=AZ$8,1,0)</f>
        <v>1</v>
      </c>
      <c r="BA66" s="267"/>
    </row>
    <row r="67" spans="2:53" x14ac:dyDescent="0.35">
      <c r="AN67" s="262"/>
      <c r="AO67" s="242" t="s">
        <v>409</v>
      </c>
      <c r="AP67" s="242"/>
      <c r="AQ67" s="242"/>
      <c r="AR67" s="268">
        <f>IF($F$30&lt;=$AR$8,1,0)</f>
        <v>0</v>
      </c>
      <c r="AS67" s="265"/>
      <c r="AT67" s="268">
        <f>IF($F$30&lt;=AT$8,1,0)</f>
        <v>0</v>
      </c>
      <c r="AU67" s="265"/>
      <c r="AV67" s="268">
        <f>IF($F$30&lt;=AV$8,1,0)</f>
        <v>1</v>
      </c>
      <c r="AW67" s="265"/>
      <c r="AX67" s="268">
        <f>IF($F$30&lt;=AX$8,1,0)</f>
        <v>1</v>
      </c>
      <c r="AY67" s="265"/>
      <c r="AZ67" s="268">
        <f>IF($F$30&lt;=AZ$8,1,0)</f>
        <v>1</v>
      </c>
      <c r="BA67" s="267"/>
    </row>
    <row r="68" spans="2:53" x14ac:dyDescent="0.35">
      <c r="B68" s="1"/>
      <c r="AN68" s="262"/>
      <c r="AO68" s="242" t="s">
        <v>411</v>
      </c>
      <c r="AP68" s="242"/>
      <c r="AQ68" s="242"/>
      <c r="AR68" s="268">
        <f>IF($F$30&lt;=$AR$9,1,0)</f>
        <v>0</v>
      </c>
      <c r="AS68" s="265"/>
      <c r="AT68" s="268">
        <f>IF($F$30&lt;=AT$9,1,0)</f>
        <v>1</v>
      </c>
      <c r="AU68" s="265"/>
      <c r="AV68" s="268">
        <f>IF($F$30&lt;=AV$9,1,0)</f>
        <v>1</v>
      </c>
      <c r="AW68" s="265"/>
      <c r="AX68" s="268">
        <f>IF($F$30&lt;=AX$9,1,0)</f>
        <v>1</v>
      </c>
      <c r="AY68" s="265"/>
      <c r="AZ68" s="268">
        <f>IF($F$30&lt;=AZ$9,1,0)</f>
        <v>1</v>
      </c>
      <c r="BA68" s="267"/>
    </row>
    <row r="69" spans="2:53" x14ac:dyDescent="0.35">
      <c r="AN69" s="262"/>
      <c r="AO69" s="242"/>
      <c r="AP69" s="242"/>
      <c r="AQ69" s="242"/>
      <c r="AR69" s="268" t="s">
        <v>412</v>
      </c>
      <c r="AS69" s="265" t="s">
        <v>413</v>
      </c>
      <c r="AT69" s="268" t="s">
        <v>412</v>
      </c>
      <c r="AU69" s="265" t="s">
        <v>413</v>
      </c>
      <c r="AV69" s="268" t="s">
        <v>412</v>
      </c>
      <c r="AW69" s="265" t="s">
        <v>413</v>
      </c>
      <c r="AX69" s="268" t="s">
        <v>412</v>
      </c>
      <c r="AY69" s="265" t="s">
        <v>413</v>
      </c>
      <c r="AZ69" s="268" t="s">
        <v>412</v>
      </c>
      <c r="BA69" s="267" t="s">
        <v>413</v>
      </c>
    </row>
    <row r="70" spans="2:53" x14ac:dyDescent="0.35">
      <c r="AN70" s="262"/>
      <c r="AO70" s="242"/>
      <c r="AP70" s="242" t="s">
        <v>415</v>
      </c>
      <c r="AQ70" s="242"/>
      <c r="AR70" s="242">
        <f>IF(AND(AR66=1,AR68=0)=TRUE,1,0)</f>
        <v>1</v>
      </c>
      <c r="AS70" s="242">
        <v>1</v>
      </c>
      <c r="AT70" s="242">
        <f>IF(AND(AT66=1,AT68=0)=TRUE,1,0)</f>
        <v>0</v>
      </c>
      <c r="AU70" s="242">
        <v>1</v>
      </c>
      <c r="AV70" s="242">
        <f>IF(AND(AV66=1,AV68=0)=TRUE,1,0)</f>
        <v>0</v>
      </c>
      <c r="AW70" s="242">
        <v>1</v>
      </c>
      <c r="AX70" s="242">
        <f>IF(AND(AX66=1,AX68=0)=TRUE,1,0)</f>
        <v>0</v>
      </c>
      <c r="AY70" s="242">
        <v>1</v>
      </c>
      <c r="AZ70" s="242">
        <f>IF(AND(AZ66=1,AZ68=0)=TRUE,1,0)</f>
        <v>0</v>
      </c>
      <c r="BA70" s="264">
        <v>1</v>
      </c>
    </row>
    <row r="71" spans="2:53" x14ac:dyDescent="0.35">
      <c r="AN71" s="262"/>
      <c r="AO71" s="242"/>
      <c r="AP71" s="242" t="s">
        <v>416</v>
      </c>
      <c r="AQ71" s="242"/>
      <c r="AR71" s="268">
        <f>IF(AND(AR66=1,AR67=1,AR68=1),1,0)+AR65</f>
        <v>0</v>
      </c>
      <c r="AS71" s="263">
        <v>0</v>
      </c>
      <c r="AT71" s="268">
        <f>IF(AND(AT66=1,AT67=1,AT68=1),1,0)+AT65</f>
        <v>0</v>
      </c>
      <c r="AU71" s="263">
        <v>0</v>
      </c>
      <c r="AV71" s="268">
        <f>IF(AND(AV66=1,AV67=1,AV68=1),1,0)+AV65</f>
        <v>1</v>
      </c>
      <c r="AW71" s="263">
        <v>0</v>
      </c>
      <c r="AX71" s="268">
        <f>IF(AND(AX66=1,AX67=1,AX68=1),1,0)+AX65</f>
        <v>1</v>
      </c>
      <c r="AY71" s="263">
        <v>0</v>
      </c>
      <c r="AZ71" s="268">
        <f>IF(AND(AZ66=1,AZ67=1,AZ68=1),1,0)+AZ65</f>
        <v>1</v>
      </c>
      <c r="BA71" s="269">
        <v>0</v>
      </c>
    </row>
    <row r="72" spans="2:53" x14ac:dyDescent="0.35">
      <c r="B72" s="1"/>
      <c r="C72" s="41"/>
      <c r="D72" s="41"/>
      <c r="E72" s="24"/>
      <c r="F72" s="24"/>
      <c r="AN72" s="262"/>
      <c r="AO72" s="242"/>
      <c r="AP72" s="242" t="s">
        <v>417</v>
      </c>
      <c r="AQ72" s="242"/>
      <c r="AR72" s="263">
        <f>IF(AND(AR66=1,AR67=0,AR68=1),1,0)</f>
        <v>0</v>
      </c>
      <c r="AS72" s="270">
        <f>($F30-AR$8+1)/365</f>
        <v>1.5013698630136987</v>
      </c>
      <c r="AT72" s="263">
        <f>IF(AND(AT66=1,AT67=0,AT68=1),1,0)</f>
        <v>1</v>
      </c>
      <c r="AU72" s="263">
        <f>($F30-AT$8)/365</f>
        <v>0.49589041095890413</v>
      </c>
      <c r="AV72" s="263">
        <f>IF(AND(AV66=1,AV67=0,AV68=1),1,0)</f>
        <v>0</v>
      </c>
      <c r="AW72" s="263">
        <f>($F30-AV$8)/365</f>
        <v>-0.50410958904109593</v>
      </c>
      <c r="AX72" s="263">
        <f>IF(AND(AX66=1,AX67=0,AX68=1),1,0)</f>
        <v>0</v>
      </c>
      <c r="AY72" s="263">
        <f>($F30-AX$8)/365</f>
        <v>-1.5041095890410958</v>
      </c>
      <c r="AZ72" s="263">
        <f>IF(AND(AZ66=1,AZ67=0,AZ68=1),1,0)</f>
        <v>0</v>
      </c>
      <c r="BA72" s="269">
        <f>($F30-AZ$8)/365</f>
        <v>-2.504109589041096</v>
      </c>
    </row>
    <row r="73" spans="2:53" x14ac:dyDescent="0.35">
      <c r="D73" s="36"/>
      <c r="E73" s="160"/>
      <c r="F73" s="160"/>
      <c r="AN73" s="262"/>
      <c r="AO73" s="242"/>
      <c r="AP73" s="242" t="s">
        <v>418</v>
      </c>
      <c r="AQ73" s="242"/>
      <c r="AR73" s="268">
        <f>IF(AND(AR65=0,AR66=0,AR68=0),1,0)</f>
        <v>0</v>
      </c>
      <c r="AS73" s="270">
        <f>(AR$9-$E30)/365</f>
        <v>1.5890410958904109</v>
      </c>
      <c r="AT73" s="268">
        <f>IF(AND(AT65=0,AT66=0,AT68=0),1,0)</f>
        <v>0</v>
      </c>
      <c r="AU73" s="263">
        <f>(AT$9-$E30)/365</f>
        <v>2.5890410958904111</v>
      </c>
      <c r="AV73" s="268">
        <f>IF(AND(AV65=0,AV66=0,AV68=0),1,0)</f>
        <v>0</v>
      </c>
      <c r="AW73" s="263">
        <f>(AV$9-$E30)/365</f>
        <v>3.5890410958904111</v>
      </c>
      <c r="AX73" s="268">
        <f>IF(AND(AX65=0,AX66=0,AX68=0),1,0)</f>
        <v>0</v>
      </c>
      <c r="AY73" s="263">
        <f>(AX$9-$E30)/365</f>
        <v>4.5890410958904111</v>
      </c>
      <c r="AZ73" s="268">
        <f>IF(AND(AZ65=0,AZ66=0,AZ68=0),1,0)</f>
        <v>0</v>
      </c>
      <c r="BA73" s="269">
        <f>(AZ$9-$E30)/365</f>
        <v>5.5917808219178085</v>
      </c>
    </row>
    <row r="74" spans="2:53" x14ac:dyDescent="0.35">
      <c r="D74" s="36"/>
      <c r="E74" s="160"/>
      <c r="F74" s="160"/>
      <c r="AN74" s="262"/>
      <c r="AO74" s="242"/>
      <c r="AP74" s="242" t="s">
        <v>419</v>
      </c>
      <c r="AQ74" s="242"/>
      <c r="AR74" s="263">
        <f>IF(AND(AR66=0,AR68=1),1,0)</f>
        <v>0</v>
      </c>
      <c r="AS74" s="263">
        <f>(F30-$E30)/365</f>
        <v>2.0849315068493151</v>
      </c>
      <c r="AT74" s="263">
        <f>IF(AND(AT66=0,AT68=1),1,0)</f>
        <v>0</v>
      </c>
      <c r="AU74" s="263">
        <f>($F30-$E30)/365</f>
        <v>2.0849315068493151</v>
      </c>
      <c r="AV74" s="263">
        <f>IF(AND(AV66=0,AV68=1),1,0)</f>
        <v>0</v>
      </c>
      <c r="AW74" s="263">
        <f>($F30-$E30)/365</f>
        <v>2.0849315068493151</v>
      </c>
      <c r="AX74" s="263">
        <f>IF(AND(AX66=0,AX68=1),1,0)</f>
        <v>0</v>
      </c>
      <c r="AY74" s="263">
        <f>($F30-$E30)/365</f>
        <v>2.0849315068493151</v>
      </c>
      <c r="AZ74" s="263">
        <f>IF(AND(AZ66=0,AZ68=1),1,0)</f>
        <v>0</v>
      </c>
      <c r="BA74" s="269">
        <f>($F30-$E30)/365</f>
        <v>2.0849315068493151</v>
      </c>
    </row>
    <row r="75" spans="2:53" x14ac:dyDescent="0.35">
      <c r="D75" s="36"/>
      <c r="E75" s="160"/>
      <c r="F75" s="160"/>
      <c r="AN75" s="271"/>
      <c r="AO75" s="272"/>
      <c r="AP75" s="272"/>
      <c r="AQ75" s="272"/>
      <c r="AR75" s="272"/>
      <c r="AS75" s="272"/>
      <c r="AT75" s="272"/>
      <c r="AU75" s="272"/>
      <c r="AV75" s="272"/>
      <c r="AW75" s="272"/>
      <c r="AX75" s="272"/>
      <c r="AY75" s="272"/>
      <c r="AZ75" s="272"/>
      <c r="BA75" s="273"/>
    </row>
    <row r="76" spans="2:53" x14ac:dyDescent="0.35">
      <c r="D76" s="36"/>
      <c r="E76" s="160"/>
      <c r="F76" s="160"/>
      <c r="AN76" s="262">
        <v>31</v>
      </c>
      <c r="AO76" s="242" t="s">
        <v>406</v>
      </c>
      <c r="AP76" s="242"/>
      <c r="AQ76" s="242"/>
      <c r="AR76" s="242">
        <f>IF($E$31&gt;=$AR$9,1,0)</f>
        <v>0</v>
      </c>
      <c r="AS76" s="265"/>
      <c r="AT76" s="242">
        <f>IF($E$31&gt;=AT$9,1,0)</f>
        <v>0</v>
      </c>
      <c r="AU76" s="265"/>
      <c r="AV76" s="242">
        <f>IF($E$31&gt;=AV$9,1,0)</f>
        <v>0</v>
      </c>
      <c r="AW76" s="265"/>
      <c r="AX76" s="242">
        <f>IF($E$31&gt;=AX$9,1,0)</f>
        <v>0</v>
      </c>
      <c r="AY76" s="265"/>
      <c r="AZ76" s="242">
        <f>IF($E$31&gt;=AZ$9,1,0)</f>
        <v>0</v>
      </c>
      <c r="BA76" s="267"/>
    </row>
    <row r="77" spans="2:53" x14ac:dyDescent="0.35">
      <c r="D77" s="36"/>
      <c r="E77" s="160"/>
      <c r="F77" s="160"/>
      <c r="AN77" s="262"/>
      <c r="AO77" s="242" t="s">
        <v>408</v>
      </c>
      <c r="AP77" s="242"/>
      <c r="AQ77" s="242"/>
      <c r="AR77" s="268">
        <f>IF($E$31&lt;=$AR$8,1,0)</f>
        <v>1</v>
      </c>
      <c r="AS77" s="265"/>
      <c r="AT77" s="268">
        <f>IF($E$31&lt;=AT$8,1,0)</f>
        <v>1</v>
      </c>
      <c r="AU77" s="265"/>
      <c r="AV77" s="268">
        <f>IF($E$31&lt;=AV$8,1,0)</f>
        <v>1</v>
      </c>
      <c r="AW77" s="265"/>
      <c r="AX77" s="268">
        <f>IF($E$31&lt;=AX$8,1,0)</f>
        <v>1</v>
      </c>
      <c r="AY77" s="265"/>
      <c r="AZ77" s="268">
        <f>IF($E$31&lt;=AZ$8,1,0)</f>
        <v>1</v>
      </c>
      <c r="BA77" s="267"/>
    </row>
    <row r="78" spans="2:53" x14ac:dyDescent="0.35">
      <c r="D78" s="36"/>
      <c r="E78" s="160"/>
      <c r="F78" s="160"/>
      <c r="AN78" s="262"/>
      <c r="AO78" s="242" t="s">
        <v>409</v>
      </c>
      <c r="AP78" s="242"/>
      <c r="AQ78" s="242"/>
      <c r="AR78" s="268">
        <f>IF($F$31&lt;=$AR$8,1,0)</f>
        <v>0</v>
      </c>
      <c r="AS78" s="265"/>
      <c r="AT78" s="268">
        <f>IF($F$31&lt;=AT$8,1,0)</f>
        <v>0</v>
      </c>
      <c r="AU78" s="265"/>
      <c r="AV78" s="268">
        <f>IF($F$31&lt;=AV$8,1,0)</f>
        <v>1</v>
      </c>
      <c r="AW78" s="265"/>
      <c r="AX78" s="268">
        <f>IF($F$31&lt;=AX$8,1,0)</f>
        <v>1</v>
      </c>
      <c r="AY78" s="265"/>
      <c r="AZ78" s="268">
        <f>IF($F$31&lt;=AZ$8,1,0)</f>
        <v>1</v>
      </c>
      <c r="BA78" s="267"/>
    </row>
    <row r="79" spans="2:53" x14ac:dyDescent="0.35">
      <c r="D79" s="36"/>
      <c r="E79" s="160"/>
      <c r="F79" s="160"/>
      <c r="AN79" s="262"/>
      <c r="AO79" s="242" t="s">
        <v>411</v>
      </c>
      <c r="AP79" s="242"/>
      <c r="AQ79" s="242"/>
      <c r="AR79" s="268">
        <f>IF($F$31&lt;=$AR$9,1,0)</f>
        <v>0</v>
      </c>
      <c r="AS79" s="265"/>
      <c r="AT79" s="268">
        <f>IF($F$31&lt;=AT$9,1,0)</f>
        <v>1</v>
      </c>
      <c r="AU79" s="265"/>
      <c r="AV79" s="268">
        <f>IF($F$31&lt;=AV$9,1,0)</f>
        <v>1</v>
      </c>
      <c r="AW79" s="265"/>
      <c r="AX79" s="268">
        <f>IF($F$31&lt;=AX$9,1,0)</f>
        <v>1</v>
      </c>
      <c r="AY79" s="265"/>
      <c r="AZ79" s="268">
        <f>IF($F$31&lt;=AZ$9,1,0)</f>
        <v>1</v>
      </c>
      <c r="BA79" s="267"/>
    </row>
    <row r="80" spans="2:53" x14ac:dyDescent="0.35">
      <c r="D80" s="36"/>
      <c r="E80" s="160"/>
      <c r="F80" s="160"/>
      <c r="AN80" s="262"/>
      <c r="AO80" s="242"/>
      <c r="AP80" s="242"/>
      <c r="AQ80" s="242"/>
      <c r="AR80" s="268" t="s">
        <v>412</v>
      </c>
      <c r="AS80" s="265" t="s">
        <v>413</v>
      </c>
      <c r="AT80" s="268" t="s">
        <v>412</v>
      </c>
      <c r="AU80" s="265" t="s">
        <v>413</v>
      </c>
      <c r="AV80" s="268" t="s">
        <v>412</v>
      </c>
      <c r="AW80" s="265" t="s">
        <v>413</v>
      </c>
      <c r="AX80" s="268" t="s">
        <v>412</v>
      </c>
      <c r="AY80" s="265" t="s">
        <v>413</v>
      </c>
      <c r="AZ80" s="268" t="s">
        <v>412</v>
      </c>
      <c r="BA80" s="267" t="s">
        <v>413</v>
      </c>
    </row>
    <row r="81" spans="4:53" x14ac:dyDescent="0.35">
      <c r="D81" s="36"/>
      <c r="E81" s="160"/>
      <c r="F81" s="160"/>
      <c r="AN81" s="262"/>
      <c r="AO81" s="242"/>
      <c r="AP81" s="242" t="s">
        <v>415</v>
      </c>
      <c r="AQ81" s="242"/>
      <c r="AR81" s="242">
        <f>IF(AND(AR77=1,AR79=0)=TRUE,1,0)</f>
        <v>1</v>
      </c>
      <c r="AS81" s="242">
        <v>1</v>
      </c>
      <c r="AT81" s="242">
        <f>IF(AND(AT77=1,AT79=0)=TRUE,1,0)</f>
        <v>0</v>
      </c>
      <c r="AU81" s="242">
        <v>1</v>
      </c>
      <c r="AV81" s="242">
        <f>IF(AND(AV77=1,AV79=0)=TRUE,1,0)</f>
        <v>0</v>
      </c>
      <c r="AW81" s="242">
        <v>1</v>
      </c>
      <c r="AX81" s="242">
        <f>IF(AND(AX77=1,AX79=0)=TRUE,1,0)</f>
        <v>0</v>
      </c>
      <c r="AY81" s="242">
        <v>1</v>
      </c>
      <c r="AZ81" s="242">
        <f>IF(AND(AZ77=1,AZ79=0)=TRUE,1,0)</f>
        <v>0</v>
      </c>
      <c r="BA81" s="264">
        <v>1</v>
      </c>
    </row>
    <row r="82" spans="4:53" x14ac:dyDescent="0.35">
      <c r="D82" s="36"/>
      <c r="E82" s="160"/>
      <c r="F82" s="160"/>
      <c r="AN82" s="262"/>
      <c r="AO82" s="242"/>
      <c r="AP82" s="242" t="s">
        <v>416</v>
      </c>
      <c r="AQ82" s="242"/>
      <c r="AR82" s="268">
        <f>IF(AND(AR77=1,AR78=1,AR79=1),1,0)+AR76</f>
        <v>0</v>
      </c>
      <c r="AS82" s="263">
        <v>0</v>
      </c>
      <c r="AT82" s="268">
        <f>IF(AND(AT77=1,AT78=1,AT79=1),1,0)+AT76</f>
        <v>0</v>
      </c>
      <c r="AU82" s="263">
        <v>0</v>
      </c>
      <c r="AV82" s="268">
        <f>IF(AND(AV77=1,AV78=1,AV79=1),1,0)+AV76</f>
        <v>1</v>
      </c>
      <c r="AW82" s="263">
        <v>0</v>
      </c>
      <c r="AX82" s="268">
        <f>IF(AND(AX77=1,AX78=1,AX79=1),1,0)+AX76</f>
        <v>1</v>
      </c>
      <c r="AY82" s="263">
        <v>0</v>
      </c>
      <c r="AZ82" s="268">
        <f>IF(AND(AZ77=1,AZ78=1,AZ79=1),1,0)+AZ76</f>
        <v>1</v>
      </c>
      <c r="BA82" s="269">
        <v>0</v>
      </c>
    </row>
    <row r="83" spans="4:53" x14ac:dyDescent="0.35">
      <c r="AN83" s="262"/>
      <c r="AO83" s="242"/>
      <c r="AP83" s="242" t="s">
        <v>417</v>
      </c>
      <c r="AQ83" s="242"/>
      <c r="AR83" s="263">
        <f>IF(AND(AR77=1,AR78=0,AR79=1),1,0)</f>
        <v>0</v>
      </c>
      <c r="AS83" s="270">
        <f>($F31-AR$8+1)/365</f>
        <v>1.5013698630136987</v>
      </c>
      <c r="AT83" s="263">
        <f>IF(AND(AT77=1,AT78=0,AT79=1),1,0)</f>
        <v>1</v>
      </c>
      <c r="AU83" s="263">
        <f>($F31-AT$8)/365</f>
        <v>0.49589041095890413</v>
      </c>
      <c r="AV83" s="263">
        <f>IF(AND(AV77=1,AV78=0,AV79=1),1,0)</f>
        <v>0</v>
      </c>
      <c r="AW83" s="263">
        <f>($F31-AV$8)/365</f>
        <v>-0.50410958904109593</v>
      </c>
      <c r="AX83" s="263">
        <f>IF(AND(AX77=1,AX78=0,AX79=1),1,0)</f>
        <v>0</v>
      </c>
      <c r="AY83" s="263">
        <f>($F31-AX$8)/365</f>
        <v>-1.5041095890410958</v>
      </c>
      <c r="AZ83" s="263">
        <f>IF(AND(AZ77=1,AZ78=0,AZ79=1),1,0)</f>
        <v>0</v>
      </c>
      <c r="BA83" s="269">
        <f>($F31-AZ$8)/365</f>
        <v>-2.504109589041096</v>
      </c>
    </row>
    <row r="84" spans="4:53" x14ac:dyDescent="0.35">
      <c r="AN84" s="262"/>
      <c r="AO84" s="242"/>
      <c r="AP84" s="242" t="s">
        <v>418</v>
      </c>
      <c r="AQ84" s="242"/>
      <c r="AR84" s="268">
        <f>IF(AND(AR76=0,AR77=0,AR79=0),1,0)</f>
        <v>0</v>
      </c>
      <c r="AS84" s="270">
        <f>(AR$9-$E31)/365</f>
        <v>1.5890410958904109</v>
      </c>
      <c r="AT84" s="268">
        <f>IF(AND(AT76=0,AT77=0,AT79=0),1,0)</f>
        <v>0</v>
      </c>
      <c r="AU84" s="263">
        <f>(AT$9-$E31)/365</f>
        <v>2.5890410958904111</v>
      </c>
      <c r="AV84" s="268">
        <f>IF(AND(AV76=0,AV77=0,AV79=0),1,0)</f>
        <v>0</v>
      </c>
      <c r="AW84" s="263">
        <f>(AV$9-$E31)/365</f>
        <v>3.5890410958904111</v>
      </c>
      <c r="AX84" s="268">
        <f>IF(AND(AX76=0,AX77=0,AX79=0),1,0)</f>
        <v>0</v>
      </c>
      <c r="AY84" s="263">
        <f>(AX$9-$E31)/365</f>
        <v>4.5890410958904111</v>
      </c>
      <c r="AZ84" s="268">
        <f>IF(AND(AZ76=0,AZ77=0,AZ79=0),1,0)</f>
        <v>0</v>
      </c>
      <c r="BA84" s="269">
        <f>(AZ$9-$E31)/365</f>
        <v>5.5917808219178085</v>
      </c>
    </row>
    <row r="85" spans="4:53" x14ac:dyDescent="0.35">
      <c r="AN85" s="262"/>
      <c r="AO85" s="242"/>
      <c r="AP85" s="242" t="s">
        <v>419</v>
      </c>
      <c r="AQ85" s="242"/>
      <c r="AR85" s="263">
        <f>IF(AND(AR77=0,AR79=1),1,0)</f>
        <v>0</v>
      </c>
      <c r="AS85" s="263">
        <f>(F31-$E31)/365</f>
        <v>2.0849315068493151</v>
      </c>
      <c r="AT85" s="263">
        <f>IF(AND(AT77=0,AT79=1),1,0)</f>
        <v>0</v>
      </c>
      <c r="AU85" s="263">
        <f>($F31-$E31)/365</f>
        <v>2.0849315068493151</v>
      </c>
      <c r="AV85" s="263">
        <f>IF(AND(AV77=0,AV79=1),1,0)</f>
        <v>0</v>
      </c>
      <c r="AW85" s="263">
        <f>($F31-$E31)/365</f>
        <v>2.0849315068493151</v>
      </c>
      <c r="AX85" s="263">
        <f>IF(AND(AX77=0,AX79=1),1,0)</f>
        <v>0</v>
      </c>
      <c r="AY85" s="263">
        <f>($F31-$E31)/365</f>
        <v>2.0849315068493151</v>
      </c>
      <c r="AZ85" s="263">
        <f>IF(AND(AZ77=0,AZ79=1),1,0)</f>
        <v>0</v>
      </c>
      <c r="BA85" s="269">
        <f>($F31-$E31)/365</f>
        <v>2.0849315068493151</v>
      </c>
    </row>
    <row r="86" spans="4:53" x14ac:dyDescent="0.35">
      <c r="AN86" s="271"/>
      <c r="AO86" s="272"/>
      <c r="AP86" s="272"/>
      <c r="AQ86" s="272"/>
      <c r="AR86" s="272"/>
      <c r="AS86" s="272"/>
      <c r="AT86" s="272"/>
      <c r="AU86" s="272"/>
      <c r="AV86" s="272"/>
      <c r="AW86" s="272"/>
      <c r="AX86" s="272"/>
      <c r="AY86" s="272"/>
      <c r="AZ86" s="272"/>
      <c r="BA86" s="273"/>
    </row>
    <row r="87" spans="4:53" x14ac:dyDescent="0.35">
      <c r="AN87" s="262">
        <v>32</v>
      </c>
      <c r="AO87" s="242" t="s">
        <v>406</v>
      </c>
      <c r="AP87" s="242"/>
      <c r="AQ87" s="242"/>
      <c r="AR87" s="242">
        <f>IF($E$32&gt;=$AR$9,1,0)</f>
        <v>0</v>
      </c>
      <c r="AS87" s="265"/>
      <c r="AT87" s="242">
        <f>IF($E$32&gt;=AT$9,1,0)</f>
        <v>0</v>
      </c>
      <c r="AU87" s="265"/>
      <c r="AV87" s="242">
        <f>IF($E$32&gt;=AV$9,1,0)</f>
        <v>0</v>
      </c>
      <c r="AW87" s="265"/>
      <c r="AX87" s="242">
        <f>IF($E$32&gt;=AX$9,1,0)</f>
        <v>0</v>
      </c>
      <c r="AY87" s="265"/>
      <c r="AZ87" s="242">
        <f>IF($E$32&gt;=AZ$9,1,0)</f>
        <v>0</v>
      </c>
      <c r="BA87" s="267"/>
    </row>
    <row r="88" spans="4:53" x14ac:dyDescent="0.35">
      <c r="AN88" s="262"/>
      <c r="AO88" s="242" t="s">
        <v>408</v>
      </c>
      <c r="AP88" s="242"/>
      <c r="AQ88" s="242"/>
      <c r="AR88" s="268">
        <f>IF($E$32&lt;=$AR$8,1,0)</f>
        <v>1</v>
      </c>
      <c r="AS88" s="265"/>
      <c r="AT88" s="268">
        <f>IF($E$32&lt;=AT$8,1,0)</f>
        <v>1</v>
      </c>
      <c r="AU88" s="265"/>
      <c r="AV88" s="268">
        <f>IF($E$32&lt;=AV$8,1,0)</f>
        <v>1</v>
      </c>
      <c r="AW88" s="265"/>
      <c r="AX88" s="268">
        <f>IF($E$32&lt;=AX$8,1,0)</f>
        <v>1</v>
      </c>
      <c r="AY88" s="265"/>
      <c r="AZ88" s="268">
        <f>IF($E$32&lt;=AZ$8,1,0)</f>
        <v>1</v>
      </c>
      <c r="BA88" s="267"/>
    </row>
    <row r="89" spans="4:53" x14ac:dyDescent="0.35">
      <c r="AN89" s="262"/>
      <c r="AO89" s="242" t="s">
        <v>409</v>
      </c>
      <c r="AP89" s="242"/>
      <c r="AQ89" s="242"/>
      <c r="AR89" s="268">
        <f>IF($F$32&lt;=$AR$8,1,0)</f>
        <v>0</v>
      </c>
      <c r="AS89" s="265"/>
      <c r="AT89" s="268">
        <f>IF($F$32&lt;=AT$8,1,0)</f>
        <v>0</v>
      </c>
      <c r="AU89" s="265"/>
      <c r="AV89" s="268">
        <f>IF($F$32&lt;=AV$8,1,0)</f>
        <v>1</v>
      </c>
      <c r="AW89" s="265"/>
      <c r="AX89" s="268">
        <f>IF($F$32&lt;=AX$8,1,0)</f>
        <v>1</v>
      </c>
      <c r="AY89" s="265"/>
      <c r="AZ89" s="268">
        <f>IF($F$32&lt;=AZ$8,1,0)</f>
        <v>1</v>
      </c>
      <c r="BA89" s="267"/>
    </row>
    <row r="90" spans="4:53" x14ac:dyDescent="0.35">
      <c r="AN90" s="262"/>
      <c r="AO90" s="242" t="s">
        <v>411</v>
      </c>
      <c r="AP90" s="242"/>
      <c r="AQ90" s="242"/>
      <c r="AR90" s="268">
        <f>IF($F$32&lt;=$AR$9,1,0)</f>
        <v>0</v>
      </c>
      <c r="AS90" s="265"/>
      <c r="AT90" s="268">
        <f>IF($F$32&lt;=AT$9,1,0)</f>
        <v>1</v>
      </c>
      <c r="AU90" s="265"/>
      <c r="AV90" s="268">
        <f>IF($F$32&lt;=AV$9,1,0)</f>
        <v>1</v>
      </c>
      <c r="AW90" s="265"/>
      <c r="AX90" s="268">
        <f>IF($F$32&lt;=AX$9,1,0)</f>
        <v>1</v>
      </c>
      <c r="AY90" s="265"/>
      <c r="AZ90" s="268">
        <f>IF($F$32&lt;=AZ$9,1,0)</f>
        <v>1</v>
      </c>
      <c r="BA90" s="267"/>
    </row>
    <row r="91" spans="4:53" x14ac:dyDescent="0.35">
      <c r="AN91" s="262"/>
      <c r="AO91" s="242"/>
      <c r="AP91" s="242"/>
      <c r="AQ91" s="242"/>
      <c r="AR91" s="268" t="s">
        <v>412</v>
      </c>
      <c r="AS91" s="265" t="s">
        <v>413</v>
      </c>
      <c r="AT91" s="268" t="s">
        <v>412</v>
      </c>
      <c r="AU91" s="265" t="s">
        <v>413</v>
      </c>
      <c r="AV91" s="268" t="s">
        <v>412</v>
      </c>
      <c r="AW91" s="265" t="s">
        <v>413</v>
      </c>
      <c r="AX91" s="268" t="s">
        <v>412</v>
      </c>
      <c r="AY91" s="265" t="s">
        <v>413</v>
      </c>
      <c r="AZ91" s="268" t="s">
        <v>412</v>
      </c>
      <c r="BA91" s="267" t="s">
        <v>413</v>
      </c>
    </row>
    <row r="92" spans="4:53" x14ac:dyDescent="0.35">
      <c r="AN92" s="262"/>
      <c r="AO92" s="242"/>
      <c r="AP92" s="242" t="s">
        <v>415</v>
      </c>
      <c r="AQ92" s="242"/>
      <c r="AR92" s="242">
        <f>IF(AND(AR88=1,AR90=0)=TRUE,1,0)</f>
        <v>1</v>
      </c>
      <c r="AS92" s="242">
        <v>1</v>
      </c>
      <c r="AT92" s="242">
        <f>IF(AND(AT88=1,AT90=0)=TRUE,1,0)</f>
        <v>0</v>
      </c>
      <c r="AU92" s="242">
        <v>1</v>
      </c>
      <c r="AV92" s="242">
        <f>IF(AND(AV88=1,AV90=0)=TRUE,1,0)</f>
        <v>0</v>
      </c>
      <c r="AW92" s="242">
        <v>1</v>
      </c>
      <c r="AX92" s="242">
        <f>IF(AND(AX88=1,AX90=0)=TRUE,1,0)</f>
        <v>0</v>
      </c>
      <c r="AY92" s="242">
        <v>1</v>
      </c>
      <c r="AZ92" s="242">
        <f>IF(AND(AZ88=1,AZ90=0)=TRUE,1,0)</f>
        <v>0</v>
      </c>
      <c r="BA92" s="264">
        <v>1</v>
      </c>
    </row>
    <row r="93" spans="4:53" x14ac:dyDescent="0.35">
      <c r="AN93" s="262"/>
      <c r="AO93" s="242"/>
      <c r="AP93" s="242" t="s">
        <v>416</v>
      </c>
      <c r="AQ93" s="242"/>
      <c r="AR93" s="268">
        <f>IF(AND(AR88=1,AR89=1,AR90=1),1,0)+AR87</f>
        <v>0</v>
      </c>
      <c r="AS93" s="263">
        <v>0</v>
      </c>
      <c r="AT93" s="268">
        <f>IF(AND(AT88=1,AT89=1,AT90=1),1,0)+AT87</f>
        <v>0</v>
      </c>
      <c r="AU93" s="263">
        <v>0</v>
      </c>
      <c r="AV93" s="268">
        <f>IF(AND(AV88=1,AV89=1,AV90=1),1,0)+AV87</f>
        <v>1</v>
      </c>
      <c r="AW93" s="263">
        <v>0</v>
      </c>
      <c r="AX93" s="268">
        <f>IF(AND(AX88=1,AX89=1,AX90=1),1,0)+AX87</f>
        <v>1</v>
      </c>
      <c r="AY93" s="263">
        <v>0</v>
      </c>
      <c r="AZ93" s="268">
        <f>IF(AND(AZ88=1,AZ89=1,AZ90=1),1,0)+AZ87</f>
        <v>1</v>
      </c>
      <c r="BA93" s="269">
        <v>0</v>
      </c>
    </row>
    <row r="94" spans="4:53" x14ac:dyDescent="0.35">
      <c r="AN94" s="262"/>
      <c r="AO94" s="242"/>
      <c r="AP94" s="242" t="s">
        <v>417</v>
      </c>
      <c r="AQ94" s="242"/>
      <c r="AR94" s="263">
        <f>IF(AND(AR88=1,AR89=0,AR90=1),1,0)</f>
        <v>0</v>
      </c>
      <c r="AS94" s="270">
        <f>($F32-AR$8+1)/365</f>
        <v>1.5013698630136987</v>
      </c>
      <c r="AT94" s="263">
        <f>IF(AND(AT88=1,AT89=0,AT90=1),1,0)</f>
        <v>1</v>
      </c>
      <c r="AU94" s="263">
        <f>($F32-AT$8)/365</f>
        <v>0.49589041095890413</v>
      </c>
      <c r="AV94" s="263">
        <f>IF(AND(AV88=1,AV89=0,AV90=1),1,0)</f>
        <v>0</v>
      </c>
      <c r="AW94" s="263">
        <f>($F32-AV$8)/365</f>
        <v>-0.50410958904109593</v>
      </c>
      <c r="AX94" s="263">
        <f>IF(AND(AX88=1,AX89=0,AX90=1),1,0)</f>
        <v>0</v>
      </c>
      <c r="AY94" s="263">
        <f>($F32-AX$8)/365</f>
        <v>-1.5041095890410958</v>
      </c>
      <c r="AZ94" s="263">
        <f>IF(AND(AZ88=1,AZ89=0,AZ90=1),1,0)</f>
        <v>0</v>
      </c>
      <c r="BA94" s="269">
        <f>($F32-AZ$8)/365</f>
        <v>-2.504109589041096</v>
      </c>
    </row>
    <row r="95" spans="4:53" x14ac:dyDescent="0.35">
      <c r="AN95" s="262"/>
      <c r="AO95" s="242"/>
      <c r="AP95" s="242" t="s">
        <v>418</v>
      </c>
      <c r="AQ95" s="242"/>
      <c r="AR95" s="268">
        <f>IF(AND(AR87=0,AR88=0,AR90=0),1,0)</f>
        <v>0</v>
      </c>
      <c r="AS95" s="270">
        <f>(AR$9-$E32)/365</f>
        <v>1.5890410958904109</v>
      </c>
      <c r="AT95" s="268">
        <f>IF(AND(AT87=0,AT88=0,AT90=0),1,0)</f>
        <v>0</v>
      </c>
      <c r="AU95" s="263">
        <f>(AT$9-$E32)/365</f>
        <v>2.5890410958904111</v>
      </c>
      <c r="AV95" s="268">
        <f>IF(AND(AV87=0,AV88=0,AV90=0),1,0)</f>
        <v>0</v>
      </c>
      <c r="AW95" s="263">
        <f>(AV$9-$E32)/365</f>
        <v>3.5890410958904111</v>
      </c>
      <c r="AX95" s="268">
        <f>IF(AND(AX87=0,AX88=0,AX90=0),1,0)</f>
        <v>0</v>
      </c>
      <c r="AY95" s="263">
        <f>(AX$9-$E32)/365</f>
        <v>4.5890410958904111</v>
      </c>
      <c r="AZ95" s="268">
        <f>IF(AND(AZ87=0,AZ88=0,AZ90=0),1,0)</f>
        <v>0</v>
      </c>
      <c r="BA95" s="269">
        <f>(AZ$9-$E32)/365</f>
        <v>5.5917808219178085</v>
      </c>
    </row>
    <row r="96" spans="4:53" x14ac:dyDescent="0.35">
      <c r="AN96" s="262"/>
      <c r="AO96" s="242"/>
      <c r="AP96" s="242" t="s">
        <v>419</v>
      </c>
      <c r="AQ96" s="242"/>
      <c r="AR96" s="263">
        <f>IF(AND(AR88=0,AR90=1),1,0)</f>
        <v>0</v>
      </c>
      <c r="AS96" s="263">
        <f>(F32-$E32)/365</f>
        <v>2.0849315068493151</v>
      </c>
      <c r="AT96" s="263">
        <f>IF(AND(AT88=0,AT90=1),1,0)</f>
        <v>0</v>
      </c>
      <c r="AU96" s="263">
        <f>($F32-$E32)/365</f>
        <v>2.0849315068493151</v>
      </c>
      <c r="AV96" s="263">
        <f>IF(AND(AV88=0,AV90=1),1,0)</f>
        <v>0</v>
      </c>
      <c r="AW96" s="263">
        <f>($F32-$E32)/365</f>
        <v>2.0849315068493151</v>
      </c>
      <c r="AX96" s="263">
        <f>IF(AND(AX88=0,AX90=1),1,0)</f>
        <v>0</v>
      </c>
      <c r="AY96" s="263">
        <f>($F32-$E32)/365</f>
        <v>2.0849315068493151</v>
      </c>
      <c r="AZ96" s="263">
        <f>IF(AND(AZ88=0,AZ90=1),1,0)</f>
        <v>0</v>
      </c>
      <c r="BA96" s="269">
        <f>($F32-$E32)/365</f>
        <v>2.0849315068493151</v>
      </c>
    </row>
    <row r="97" spans="24:53" x14ac:dyDescent="0.35">
      <c r="AN97" s="271"/>
      <c r="AO97" s="272"/>
      <c r="AP97" s="272"/>
      <c r="AQ97" s="272"/>
      <c r="AR97" s="272"/>
      <c r="AS97" s="272"/>
      <c r="AT97" s="272"/>
      <c r="AU97" s="272"/>
      <c r="AV97" s="272"/>
      <c r="AW97" s="272"/>
      <c r="AX97" s="272"/>
      <c r="AY97" s="272"/>
      <c r="AZ97" s="272"/>
      <c r="BA97" s="273"/>
    </row>
    <row r="98" spans="24:53" x14ac:dyDescent="0.35">
      <c r="AN98" s="262">
        <v>33</v>
      </c>
      <c r="AO98" s="242" t="s">
        <v>406</v>
      </c>
      <c r="AP98" s="242"/>
      <c r="AQ98" s="242"/>
      <c r="AR98" s="242">
        <f>IF($E$33&gt;=$AR$9,1,0)</f>
        <v>0</v>
      </c>
      <c r="AS98" s="265"/>
      <c r="AT98" s="242">
        <f>IF($E$33&gt;=AT$9,1,0)</f>
        <v>0</v>
      </c>
      <c r="AU98" s="265"/>
      <c r="AV98" s="242">
        <f>IF($E$33&gt;=AV$9,1,0)</f>
        <v>0</v>
      </c>
      <c r="AW98" s="265"/>
      <c r="AX98" s="242">
        <f>IF($E$33&gt;=AX$9,1,0)</f>
        <v>0</v>
      </c>
      <c r="AY98" s="265"/>
      <c r="AZ98" s="242">
        <f>IF($E$33&gt;=AZ$9,1,0)</f>
        <v>0</v>
      </c>
      <c r="BA98" s="267"/>
    </row>
    <row r="99" spans="24:53" x14ac:dyDescent="0.35">
      <c r="AN99" s="262"/>
      <c r="AO99" s="242" t="s">
        <v>408</v>
      </c>
      <c r="AP99" s="242"/>
      <c r="AQ99" s="242"/>
      <c r="AR99" s="268">
        <f>IF($E$33&lt;=$AR$8,1,0)</f>
        <v>1</v>
      </c>
      <c r="AS99" s="265"/>
      <c r="AT99" s="268">
        <f>IF($E$33&lt;=AT$8,1,0)</f>
        <v>1</v>
      </c>
      <c r="AU99" s="265"/>
      <c r="AV99" s="268">
        <f>IF($E$33&lt;=AV$8,1,0)</f>
        <v>1</v>
      </c>
      <c r="AW99" s="265"/>
      <c r="AX99" s="268">
        <f>IF($E$33&lt;=AX$8,1,0)</f>
        <v>1</v>
      </c>
      <c r="AY99" s="265"/>
      <c r="AZ99" s="268">
        <f>IF($E$33&lt;=AZ$8,1,0)</f>
        <v>1</v>
      </c>
      <c r="BA99" s="267"/>
    </row>
    <row r="100" spans="24:53" x14ac:dyDescent="0.35">
      <c r="AN100" s="262"/>
      <c r="AO100" s="242" t="s">
        <v>409</v>
      </c>
      <c r="AP100" s="242"/>
      <c r="AQ100" s="242"/>
      <c r="AR100" s="268">
        <f>IF($F$33&lt;=$AR$8,1,0)</f>
        <v>0</v>
      </c>
      <c r="AS100" s="265"/>
      <c r="AT100" s="268">
        <f>IF($F$33&lt;=AT$8,1,0)</f>
        <v>0</v>
      </c>
      <c r="AU100" s="265"/>
      <c r="AV100" s="268">
        <f>IF($F$33&lt;=AV$8,1,0)</f>
        <v>1</v>
      </c>
      <c r="AW100" s="265"/>
      <c r="AX100" s="268">
        <f>IF($F$33&lt;=AX$8,1,0)</f>
        <v>1</v>
      </c>
      <c r="AY100" s="265"/>
      <c r="AZ100" s="268">
        <f>IF($F$33&lt;=AZ$8,1,0)</f>
        <v>1</v>
      </c>
      <c r="BA100" s="267"/>
    </row>
    <row r="101" spans="24:53" x14ac:dyDescent="0.35">
      <c r="AN101" s="262"/>
      <c r="AO101" s="242" t="s">
        <v>411</v>
      </c>
      <c r="AP101" s="242"/>
      <c r="AQ101" s="242"/>
      <c r="AR101" s="268">
        <f>IF($F$33&lt;=$AR$9,1,0)</f>
        <v>0</v>
      </c>
      <c r="AS101" s="265"/>
      <c r="AT101" s="268">
        <f>IF($F$33&lt;=AT$9,1,0)</f>
        <v>1</v>
      </c>
      <c r="AU101" s="265"/>
      <c r="AV101" s="268">
        <f>IF($F$33&lt;=AV$9,1,0)</f>
        <v>1</v>
      </c>
      <c r="AW101" s="265"/>
      <c r="AX101" s="268">
        <f>IF($F$33&lt;=AX$9,1,0)</f>
        <v>1</v>
      </c>
      <c r="AY101" s="265"/>
      <c r="AZ101" s="268">
        <f>IF($F$33&lt;=AZ$9,1,0)</f>
        <v>1</v>
      </c>
      <c r="BA101" s="267"/>
    </row>
    <row r="102" spans="24:53" x14ac:dyDescent="0.35">
      <c r="AN102" s="262"/>
      <c r="AO102" s="242"/>
      <c r="AP102" s="242"/>
      <c r="AQ102" s="242"/>
      <c r="AR102" s="268" t="s">
        <v>412</v>
      </c>
      <c r="AS102" s="265" t="s">
        <v>413</v>
      </c>
      <c r="AT102" s="268" t="s">
        <v>412</v>
      </c>
      <c r="AU102" s="265" t="s">
        <v>413</v>
      </c>
      <c r="AV102" s="268" t="s">
        <v>412</v>
      </c>
      <c r="AW102" s="265" t="s">
        <v>413</v>
      </c>
      <c r="AX102" s="268" t="s">
        <v>412</v>
      </c>
      <c r="AY102" s="265" t="s">
        <v>413</v>
      </c>
      <c r="AZ102" s="268" t="s">
        <v>412</v>
      </c>
      <c r="BA102" s="267" t="s">
        <v>413</v>
      </c>
    </row>
    <row r="103" spans="24:53" x14ac:dyDescent="0.35">
      <c r="AN103" s="262"/>
      <c r="AO103" s="242"/>
      <c r="AP103" s="242" t="s">
        <v>415</v>
      </c>
      <c r="AQ103" s="242"/>
      <c r="AR103" s="242">
        <f>IF(AND(AR99=1,AR101=0)=TRUE,1,0)</f>
        <v>1</v>
      </c>
      <c r="AS103" s="242">
        <v>1</v>
      </c>
      <c r="AT103" s="242">
        <f>IF(AND(AT99=1,AT101=0)=TRUE,1,0)</f>
        <v>0</v>
      </c>
      <c r="AU103" s="242">
        <v>1</v>
      </c>
      <c r="AV103" s="242">
        <f>IF(AND(AV99=1,AV101=0)=TRUE,1,0)</f>
        <v>0</v>
      </c>
      <c r="AW103" s="242">
        <v>1</v>
      </c>
      <c r="AX103" s="242">
        <f>IF(AND(AX99=1,AX101=0)=TRUE,1,0)</f>
        <v>0</v>
      </c>
      <c r="AY103" s="242">
        <v>1</v>
      </c>
      <c r="AZ103" s="242">
        <f>IF(AND(AZ99=1,AZ101=0)=TRUE,1,0)</f>
        <v>0</v>
      </c>
      <c r="BA103" s="264">
        <v>1</v>
      </c>
    </row>
    <row r="104" spans="24:53" x14ac:dyDescent="0.35">
      <c r="AN104" s="262"/>
      <c r="AO104" s="242"/>
      <c r="AP104" s="242" t="s">
        <v>416</v>
      </c>
      <c r="AQ104" s="242"/>
      <c r="AR104" s="268">
        <f>IF(AND(AR99=1,AR100=1,AR101=1),1,0)+AR98</f>
        <v>0</v>
      </c>
      <c r="AS104" s="263">
        <v>0</v>
      </c>
      <c r="AT104" s="268">
        <f>IF(AND(AT99=1,AT100=1,AT101=1),1,0)+AT98</f>
        <v>0</v>
      </c>
      <c r="AU104" s="263">
        <v>0</v>
      </c>
      <c r="AV104" s="268">
        <f>IF(AND(AV99=1,AV100=1,AV101=1),1,0)+AV98</f>
        <v>1</v>
      </c>
      <c r="AW104" s="263">
        <v>0</v>
      </c>
      <c r="AX104" s="268">
        <f>IF(AND(AX99=1,AX100=1,AX101=1),1,0)+AX98</f>
        <v>1</v>
      </c>
      <c r="AY104" s="263">
        <v>0</v>
      </c>
      <c r="AZ104" s="268">
        <f>IF(AND(AZ99=1,AZ100=1,AZ101=1),1,0)+AZ98</f>
        <v>1</v>
      </c>
      <c r="BA104" s="269">
        <v>0</v>
      </c>
    </row>
    <row r="105" spans="24:53" x14ac:dyDescent="0.35">
      <c r="AN105" s="262"/>
      <c r="AO105" s="242"/>
      <c r="AP105" s="242" t="s">
        <v>417</v>
      </c>
      <c r="AQ105" s="242"/>
      <c r="AR105" s="263">
        <f>IF(AND(AR99=1,AR100=0,AR101=1),1,0)</f>
        <v>0</v>
      </c>
      <c r="AS105" s="270">
        <f>($F33-AR$8+1)/365</f>
        <v>1.5013698630136987</v>
      </c>
      <c r="AT105" s="263">
        <f>IF(AND(AT99=1,AT100=0,AT101=1),1,0)</f>
        <v>1</v>
      </c>
      <c r="AU105" s="263">
        <f>($F33-AT$8)/365</f>
        <v>0.49589041095890413</v>
      </c>
      <c r="AV105" s="263">
        <f>IF(AND(AV99=1,AV100=0,AV101=1),1,0)</f>
        <v>0</v>
      </c>
      <c r="AW105" s="263">
        <f>($F33-AV$8)/365</f>
        <v>-0.50410958904109593</v>
      </c>
      <c r="AX105" s="263">
        <f>IF(AND(AX99=1,AX100=0,AX101=1),1,0)</f>
        <v>0</v>
      </c>
      <c r="AY105" s="263">
        <f>($F33-AX$8)/365</f>
        <v>-1.5041095890410958</v>
      </c>
      <c r="AZ105" s="263">
        <f>IF(AND(AZ99=1,AZ100=0,AZ101=1),1,0)</f>
        <v>0</v>
      </c>
      <c r="BA105" s="269">
        <f>($F33-AZ$8)/365</f>
        <v>-2.504109589041096</v>
      </c>
    </row>
    <row r="106" spans="24:53" x14ac:dyDescent="0.35">
      <c r="AN106" s="262"/>
      <c r="AO106" s="242"/>
      <c r="AP106" s="242" t="s">
        <v>418</v>
      </c>
      <c r="AQ106" s="242"/>
      <c r="AR106" s="268">
        <f>IF(AND(AR98=0,AR99=0,AR101=0),1,0)</f>
        <v>0</v>
      </c>
      <c r="AS106" s="270">
        <f>(AR$9-$E33)/365</f>
        <v>1.5890410958904109</v>
      </c>
      <c r="AT106" s="268">
        <f>IF(AND(AT98=0,AT99=0,AT101=0),1,0)</f>
        <v>0</v>
      </c>
      <c r="AU106" s="263">
        <f>(AT$9-$E33)/365</f>
        <v>2.5890410958904111</v>
      </c>
      <c r="AV106" s="268">
        <f>IF(AND(AV98=0,AV99=0,AV101=0),1,0)</f>
        <v>0</v>
      </c>
      <c r="AW106" s="263">
        <f>(AV$9-$E33)/365</f>
        <v>3.5890410958904111</v>
      </c>
      <c r="AX106" s="268">
        <f>IF(AND(AX98=0,AX99=0,AX101=0),1,0)</f>
        <v>0</v>
      </c>
      <c r="AY106" s="263">
        <f>(AX$9-$E33)/365</f>
        <v>4.5890410958904111</v>
      </c>
      <c r="AZ106" s="268">
        <f>IF(AND(AZ98=0,AZ99=0,AZ101=0),1,0)</f>
        <v>0</v>
      </c>
      <c r="BA106" s="269">
        <f>(AZ$9-$E33)/365</f>
        <v>5.5917808219178085</v>
      </c>
    </row>
    <row r="107" spans="24:53" x14ac:dyDescent="0.35">
      <c r="AN107" s="262"/>
      <c r="AO107" s="242"/>
      <c r="AP107" s="242" t="s">
        <v>419</v>
      </c>
      <c r="AQ107" s="242"/>
      <c r="AR107" s="263">
        <f>IF(AND(AR99=0,AR101=1),1,0)</f>
        <v>0</v>
      </c>
      <c r="AS107" s="263">
        <f>(F33-$E33)/365</f>
        <v>2.0849315068493151</v>
      </c>
      <c r="AT107" s="263">
        <f>IF(AND(AT99=0,AT101=1),1,0)</f>
        <v>0</v>
      </c>
      <c r="AU107" s="263">
        <f>($F33-$E33)/365</f>
        <v>2.0849315068493151</v>
      </c>
      <c r="AV107" s="263">
        <f>IF(AND(AV99=0,AV101=1),1,0)</f>
        <v>0</v>
      </c>
      <c r="AW107" s="263">
        <f>($F33-$E33)/365</f>
        <v>2.0849315068493151</v>
      </c>
      <c r="AX107" s="263">
        <f>IF(AND(AX99=0,AX101=1),1,0)</f>
        <v>0</v>
      </c>
      <c r="AY107" s="263">
        <f>($F33-$E33)/365</f>
        <v>2.0849315068493151</v>
      </c>
      <c r="AZ107" s="263">
        <f>IF(AND(AZ99=0,AZ101=1),1,0)</f>
        <v>0</v>
      </c>
      <c r="BA107" s="269">
        <f>($F33-$E33)/365</f>
        <v>2.0849315068493151</v>
      </c>
    </row>
    <row r="108" spans="24:53" x14ac:dyDescent="0.35">
      <c r="AN108" s="271"/>
      <c r="AO108" s="272"/>
      <c r="AP108" s="272"/>
      <c r="AQ108" s="272"/>
      <c r="AR108" s="272"/>
      <c r="AS108" s="272"/>
      <c r="AT108" s="272"/>
      <c r="AU108" s="272"/>
      <c r="AV108" s="272"/>
      <c r="AW108" s="272"/>
      <c r="AX108" s="272"/>
      <c r="AY108" s="272"/>
      <c r="AZ108" s="272"/>
      <c r="BA108" s="273"/>
    </row>
    <row r="109" spans="24:53" x14ac:dyDescent="0.35">
      <c r="X109" s="105"/>
      <c r="AN109" s="262">
        <v>34</v>
      </c>
      <c r="AO109" s="242" t="s">
        <v>406</v>
      </c>
      <c r="AP109" s="242"/>
      <c r="AQ109" s="242"/>
      <c r="AR109" s="242">
        <f>IF($E$34&gt;=$AR$9,1,0)</f>
        <v>0</v>
      </c>
      <c r="AS109" s="265"/>
      <c r="AT109" s="242">
        <f>IF($E$34&gt;=AT$9,1,0)</f>
        <v>0</v>
      </c>
      <c r="AU109" s="265"/>
      <c r="AV109" s="242">
        <f>IF($E$34&gt;=AV$9,1,0)</f>
        <v>0</v>
      </c>
      <c r="AW109" s="265"/>
      <c r="AX109" s="242">
        <f>IF($E$34&gt;=AX$9,1,0)</f>
        <v>0</v>
      </c>
      <c r="AY109" s="265"/>
      <c r="AZ109" s="242">
        <f>IF($E$34&gt;=AZ$9,1,0)</f>
        <v>0</v>
      </c>
      <c r="BA109" s="267"/>
    </row>
    <row r="110" spans="24:53" x14ac:dyDescent="0.35">
      <c r="AN110" s="262"/>
      <c r="AO110" s="242" t="s">
        <v>408</v>
      </c>
      <c r="AP110" s="242"/>
      <c r="AQ110" s="242"/>
      <c r="AR110" s="268">
        <f>IF($E$34&lt;=$AR$8,1,0)</f>
        <v>1</v>
      </c>
      <c r="AS110" s="265"/>
      <c r="AT110" s="268">
        <f>IF($E$34&lt;=AT$8,1,0)</f>
        <v>1</v>
      </c>
      <c r="AU110" s="265"/>
      <c r="AV110" s="268">
        <f>IF($E$34&lt;=AV$8,1,0)</f>
        <v>1</v>
      </c>
      <c r="AW110" s="265"/>
      <c r="AX110" s="268">
        <f>IF($E$34&lt;=AX$8,1,0)</f>
        <v>1</v>
      </c>
      <c r="AY110" s="265"/>
      <c r="AZ110" s="268">
        <f>IF($E$34&lt;=AZ$8,1,0)</f>
        <v>1</v>
      </c>
      <c r="BA110" s="267"/>
    </row>
    <row r="111" spans="24:53" x14ac:dyDescent="0.35">
      <c r="AN111" s="262"/>
      <c r="AO111" s="242" t="s">
        <v>409</v>
      </c>
      <c r="AP111" s="242"/>
      <c r="AQ111" s="242"/>
      <c r="AR111" s="268">
        <f>IF($F$34&lt;=$AR$8,1,0)</f>
        <v>0</v>
      </c>
      <c r="AS111" s="265"/>
      <c r="AT111" s="268">
        <f>IF($F$34&lt;=AT$8,1,0)</f>
        <v>0</v>
      </c>
      <c r="AU111" s="265"/>
      <c r="AV111" s="268">
        <f>IF($F$34&lt;=AV$8,1,0)</f>
        <v>1</v>
      </c>
      <c r="AW111" s="265"/>
      <c r="AX111" s="268">
        <f>IF($F$34&lt;=AX$8,1,0)</f>
        <v>1</v>
      </c>
      <c r="AY111" s="265"/>
      <c r="AZ111" s="268">
        <f>IF($F$34&lt;=AZ$8,1,0)</f>
        <v>1</v>
      </c>
      <c r="BA111" s="267"/>
    </row>
    <row r="112" spans="24:53" x14ac:dyDescent="0.35">
      <c r="AN112" s="262"/>
      <c r="AO112" s="242" t="s">
        <v>411</v>
      </c>
      <c r="AP112" s="242"/>
      <c r="AQ112" s="242"/>
      <c r="AR112" s="268">
        <f>IF($F$34&lt;=$AR$9,1,0)</f>
        <v>0</v>
      </c>
      <c r="AS112" s="265"/>
      <c r="AT112" s="268">
        <f>IF($F$34&lt;=AT$9,1,0)</f>
        <v>1</v>
      </c>
      <c r="AU112" s="265"/>
      <c r="AV112" s="268">
        <f>IF($F$34&lt;=AV$9,1,0)</f>
        <v>1</v>
      </c>
      <c r="AW112" s="265"/>
      <c r="AX112" s="268">
        <f>IF($F$34&lt;=AX$9,1,0)</f>
        <v>1</v>
      </c>
      <c r="AY112" s="265"/>
      <c r="AZ112" s="268">
        <f>IF($F$34&lt;=AZ$9,1,0)</f>
        <v>1</v>
      </c>
      <c r="BA112" s="267"/>
    </row>
    <row r="113" spans="24:53" x14ac:dyDescent="0.35">
      <c r="AN113" s="262"/>
      <c r="AO113" s="242"/>
      <c r="AP113" s="242"/>
      <c r="AQ113" s="242"/>
      <c r="AR113" s="268" t="s">
        <v>412</v>
      </c>
      <c r="AS113" s="265" t="s">
        <v>413</v>
      </c>
      <c r="AT113" s="268" t="s">
        <v>412</v>
      </c>
      <c r="AU113" s="265" t="s">
        <v>413</v>
      </c>
      <c r="AV113" s="268" t="s">
        <v>412</v>
      </c>
      <c r="AW113" s="265" t="s">
        <v>413</v>
      </c>
      <c r="AX113" s="268" t="s">
        <v>412</v>
      </c>
      <c r="AY113" s="265" t="s">
        <v>413</v>
      </c>
      <c r="AZ113" s="268" t="s">
        <v>412</v>
      </c>
      <c r="BA113" s="267" t="s">
        <v>413</v>
      </c>
    </row>
    <row r="114" spans="24:53" x14ac:dyDescent="0.35">
      <c r="AN114" s="262"/>
      <c r="AO114" s="242"/>
      <c r="AP114" s="242" t="s">
        <v>415</v>
      </c>
      <c r="AQ114" s="242"/>
      <c r="AR114" s="242">
        <f>IF(AND(AR110=1,AR112=0)=TRUE,1,0)</f>
        <v>1</v>
      </c>
      <c r="AS114" s="242">
        <v>1</v>
      </c>
      <c r="AT114" s="242">
        <f>IF(AND(AT110=1,AT112=0)=TRUE,1,0)</f>
        <v>0</v>
      </c>
      <c r="AU114" s="242">
        <v>1</v>
      </c>
      <c r="AV114" s="242">
        <f>IF(AND(AV110=1,AV112=0)=TRUE,1,0)</f>
        <v>0</v>
      </c>
      <c r="AW114" s="242">
        <v>1</v>
      </c>
      <c r="AX114" s="242">
        <f>IF(AND(AX110=1,AX112=0)=TRUE,1,0)</f>
        <v>0</v>
      </c>
      <c r="AY114" s="242">
        <v>1</v>
      </c>
      <c r="AZ114" s="242">
        <f>IF(AND(AZ110=1,AZ112=0)=TRUE,1,0)</f>
        <v>0</v>
      </c>
      <c r="BA114" s="264">
        <v>1</v>
      </c>
    </row>
    <row r="115" spans="24:53" x14ac:dyDescent="0.35">
      <c r="AN115" s="262"/>
      <c r="AO115" s="242"/>
      <c r="AP115" s="242" t="s">
        <v>416</v>
      </c>
      <c r="AQ115" s="242"/>
      <c r="AR115" s="268">
        <f>IF(AND(AR110=1,AR111=1,AR112=1),1,0)+AR109</f>
        <v>0</v>
      </c>
      <c r="AS115" s="263">
        <v>0</v>
      </c>
      <c r="AT115" s="268">
        <f>IF(AND(AT110=1,AT111=1,AT112=1),1,0)+AT109</f>
        <v>0</v>
      </c>
      <c r="AU115" s="263">
        <v>0</v>
      </c>
      <c r="AV115" s="268">
        <f>IF(AND(AV110=1,AV111=1,AV112=1),1,0)+AV109</f>
        <v>1</v>
      </c>
      <c r="AW115" s="263">
        <v>0</v>
      </c>
      <c r="AX115" s="268">
        <f>IF(AND(AX110=1,AX111=1,AX112=1),1,0)+AX109</f>
        <v>1</v>
      </c>
      <c r="AY115" s="263">
        <v>0</v>
      </c>
      <c r="AZ115" s="268">
        <f>IF(AND(AZ110=1,AZ111=1,AZ112=1),1,0)+AZ109</f>
        <v>1</v>
      </c>
      <c r="BA115" s="269">
        <v>0</v>
      </c>
    </row>
    <row r="116" spans="24:53" x14ac:dyDescent="0.35">
      <c r="AN116" s="262"/>
      <c r="AO116" s="242"/>
      <c r="AP116" s="242" t="s">
        <v>417</v>
      </c>
      <c r="AQ116" s="242"/>
      <c r="AR116" s="263">
        <f>IF(AND(AR110=1,AR111=0,AR112=1),1,0)</f>
        <v>0</v>
      </c>
      <c r="AS116" s="270">
        <f>($F34-AR$8+1)/365</f>
        <v>1.5013698630136987</v>
      </c>
      <c r="AT116" s="263">
        <f>IF(AND(AT110=1,AT111=0,AT112=1),1,0)</f>
        <v>1</v>
      </c>
      <c r="AU116" s="263">
        <f>($F34-AT$8)/365</f>
        <v>0.49589041095890413</v>
      </c>
      <c r="AV116" s="263">
        <f>IF(AND(AV110=1,AV111=0,AV112=1),1,0)</f>
        <v>0</v>
      </c>
      <c r="AW116" s="263">
        <f>($F34-AV$8)/365</f>
        <v>-0.50410958904109593</v>
      </c>
      <c r="AX116" s="263">
        <f>IF(AND(AX110=1,AX111=0,AX112=1),1,0)</f>
        <v>0</v>
      </c>
      <c r="AY116" s="263">
        <f>($F34-AX$8)/365</f>
        <v>-1.5041095890410958</v>
      </c>
      <c r="AZ116" s="263">
        <f>IF(AND(AZ110=1,AZ111=0,AZ112=1),1,0)</f>
        <v>0</v>
      </c>
      <c r="BA116" s="269">
        <f>($F34-AZ$8)/365</f>
        <v>-2.504109589041096</v>
      </c>
    </row>
    <row r="117" spans="24:53" x14ac:dyDescent="0.35">
      <c r="AN117" s="262"/>
      <c r="AO117" s="242"/>
      <c r="AP117" s="242" t="s">
        <v>418</v>
      </c>
      <c r="AQ117" s="242"/>
      <c r="AR117" s="268">
        <f>IF(AND(AR109=0,AR110=0,AR112=0),1,0)</f>
        <v>0</v>
      </c>
      <c r="AS117" s="270">
        <f>(AR$9-$E34)/365</f>
        <v>1.5890410958904109</v>
      </c>
      <c r="AT117" s="268">
        <f>IF(AND(AT109=0,AT110=0,AT112=0),1,0)</f>
        <v>0</v>
      </c>
      <c r="AU117" s="263">
        <f>(AT$9-$E34)/365</f>
        <v>2.5890410958904111</v>
      </c>
      <c r="AV117" s="268">
        <f>IF(AND(AV109=0,AV110=0,AV112=0),1,0)</f>
        <v>0</v>
      </c>
      <c r="AW117" s="263">
        <f>(AV$9-$E34)/365</f>
        <v>3.5890410958904111</v>
      </c>
      <c r="AX117" s="268">
        <f>IF(AND(AX109=0,AX110=0,AX112=0),1,0)</f>
        <v>0</v>
      </c>
      <c r="AY117" s="263">
        <f>(AX$9-$E34)/365</f>
        <v>4.5890410958904111</v>
      </c>
      <c r="AZ117" s="268">
        <f>IF(AND(AZ109=0,AZ110=0,AZ112=0),1,0)</f>
        <v>0</v>
      </c>
      <c r="BA117" s="269">
        <f>(AZ$9-$E34)/365</f>
        <v>5.5917808219178085</v>
      </c>
    </row>
    <row r="118" spans="24:53" x14ac:dyDescent="0.35">
      <c r="AN118" s="262"/>
      <c r="AO118" s="242"/>
      <c r="AP118" s="242" t="s">
        <v>419</v>
      </c>
      <c r="AQ118" s="242"/>
      <c r="AR118" s="263">
        <f>IF(AND(AR110=0,AR112=1),1,0)</f>
        <v>0</v>
      </c>
      <c r="AS118" s="263">
        <f>(F34-$E34)/365</f>
        <v>2.0849315068493151</v>
      </c>
      <c r="AT118" s="263">
        <f>IF(AND(AT110=0,AT112=1),1,0)</f>
        <v>0</v>
      </c>
      <c r="AU118" s="263">
        <f>($F34-$E34)/365</f>
        <v>2.0849315068493151</v>
      </c>
      <c r="AV118" s="263">
        <f>IF(AND(AV110=0,AV112=1),1,0)</f>
        <v>0</v>
      </c>
      <c r="AW118" s="263">
        <f>($F34-$E34)/365</f>
        <v>2.0849315068493151</v>
      </c>
      <c r="AX118" s="263">
        <f>IF(AND(AX110=0,AX112=1),1,0)</f>
        <v>0</v>
      </c>
      <c r="AY118" s="263">
        <f>($F34-$E34)/365</f>
        <v>2.0849315068493151</v>
      </c>
      <c r="AZ118" s="263">
        <f>IF(AND(AZ110=0,AZ112=1),1,0)</f>
        <v>0</v>
      </c>
      <c r="BA118" s="269">
        <f>($F34-$E34)/365</f>
        <v>2.0849315068493151</v>
      </c>
    </row>
    <row r="119" spans="24:53" x14ac:dyDescent="0.35">
      <c r="X119" s="105" t="s">
        <v>431</v>
      </c>
      <c r="AN119" s="274"/>
      <c r="AO119" s="275"/>
      <c r="AP119" s="275"/>
      <c r="AQ119" s="275"/>
      <c r="AR119" s="275"/>
      <c r="AS119" s="275"/>
      <c r="AT119" s="275"/>
      <c r="AU119" s="275"/>
      <c r="AV119" s="275"/>
      <c r="AW119" s="275"/>
      <c r="AX119" s="275"/>
      <c r="AY119" s="275"/>
      <c r="AZ119" s="275"/>
      <c r="BA119" s="276"/>
    </row>
    <row r="120" spans="24:53" x14ac:dyDescent="0.35">
      <c r="AN120" s="262">
        <v>41</v>
      </c>
      <c r="AO120" s="242" t="s">
        <v>406</v>
      </c>
      <c r="AP120" s="242"/>
      <c r="AQ120" s="242"/>
      <c r="AR120" s="242">
        <f>IF($G$41&gt;=$AR$9,1,0)</f>
        <v>0</v>
      </c>
      <c r="AS120" s="265"/>
      <c r="AT120" s="242">
        <f>IF($G$41&gt;=AT$9,1,0)</f>
        <v>0</v>
      </c>
      <c r="AU120" s="265"/>
      <c r="AV120" s="242">
        <f>IF($G$41&gt;=AV$9,1,0)</f>
        <v>0</v>
      </c>
      <c r="AW120" s="265"/>
      <c r="AX120" s="242">
        <f>IF($G$41&gt;=AX$9,1,0)</f>
        <v>0</v>
      </c>
      <c r="AY120" s="265"/>
      <c r="AZ120" s="242">
        <f>IF($G$41&gt;=AZ$9,1,0)</f>
        <v>0</v>
      </c>
      <c r="BA120" s="267"/>
    </row>
    <row r="121" spans="24:53" x14ac:dyDescent="0.35">
      <c r="AN121" s="262"/>
      <c r="AO121" s="242" t="s">
        <v>408</v>
      </c>
      <c r="AP121" s="242"/>
      <c r="AQ121" s="242"/>
      <c r="AR121" s="268">
        <f>IF($G$41&lt;=$AR$8,1,0)</f>
        <v>1</v>
      </c>
      <c r="AS121" s="265"/>
      <c r="AT121" s="268">
        <f>IF($G$41&lt;=AT$8,1,0)</f>
        <v>1</v>
      </c>
      <c r="AU121" s="265"/>
      <c r="AV121" s="268">
        <f>IF($G$41&lt;=AV$8,1,0)</f>
        <v>1</v>
      </c>
      <c r="AW121" s="265"/>
      <c r="AX121" s="268">
        <f>IF($G$41&lt;=AX$8,1,0)</f>
        <v>1</v>
      </c>
      <c r="AY121" s="265"/>
      <c r="AZ121" s="268">
        <f>IF($G$41&lt;=AZ$8,1,0)</f>
        <v>1</v>
      </c>
      <c r="BA121" s="267"/>
    </row>
    <row r="122" spans="24:53" x14ac:dyDescent="0.35">
      <c r="AN122" s="262"/>
      <c r="AO122" s="242" t="s">
        <v>409</v>
      </c>
      <c r="AP122" s="242"/>
      <c r="AQ122" s="242"/>
      <c r="AR122" s="268">
        <f>IF($H$41&lt;=$AR$8,1,0)</f>
        <v>0</v>
      </c>
      <c r="AS122" s="265"/>
      <c r="AT122" s="268">
        <f>IF($H$41&lt;=AT$8,1,0)</f>
        <v>0</v>
      </c>
      <c r="AU122" s="265"/>
      <c r="AV122" s="268">
        <f>IF($H$41&lt;=AV$8,1,0)</f>
        <v>1</v>
      </c>
      <c r="AW122" s="265"/>
      <c r="AX122" s="268">
        <f>IF($H$41&lt;=AX$8,1,0)</f>
        <v>1</v>
      </c>
      <c r="AY122" s="265"/>
      <c r="AZ122" s="268">
        <f>IF($H$41&lt;=AZ$8,1,0)</f>
        <v>1</v>
      </c>
      <c r="BA122" s="267"/>
    </row>
    <row r="123" spans="24:53" x14ac:dyDescent="0.35">
      <c r="AN123" s="262"/>
      <c r="AO123" s="242" t="s">
        <v>411</v>
      </c>
      <c r="AP123" s="242"/>
      <c r="AQ123" s="242"/>
      <c r="AR123" s="268">
        <f>IF($H$41&lt;=$AR$9,1,0)</f>
        <v>0</v>
      </c>
      <c r="AS123" s="265"/>
      <c r="AT123" s="268">
        <f>IF($H$41&lt;=AT$9,1,0)</f>
        <v>1</v>
      </c>
      <c r="AU123" s="265"/>
      <c r="AV123" s="268">
        <f>IF($H$41&lt;=AV$9,1,0)</f>
        <v>1</v>
      </c>
      <c r="AW123" s="265"/>
      <c r="AX123" s="268">
        <f>IF($H$41&lt;=AX$9,1,0)</f>
        <v>1</v>
      </c>
      <c r="AY123" s="265"/>
      <c r="AZ123" s="268">
        <f>IF($H$41&lt;=AZ$9,1,0)</f>
        <v>1</v>
      </c>
      <c r="BA123" s="267"/>
    </row>
    <row r="124" spans="24:53" x14ac:dyDescent="0.35">
      <c r="AN124" s="262"/>
      <c r="AO124" s="242"/>
      <c r="AP124" s="242"/>
      <c r="AQ124" s="242"/>
      <c r="AR124" s="268" t="s">
        <v>412</v>
      </c>
      <c r="AS124" s="265" t="s">
        <v>413</v>
      </c>
      <c r="AT124" s="268" t="s">
        <v>412</v>
      </c>
      <c r="AU124" s="265" t="s">
        <v>413</v>
      </c>
      <c r="AV124" s="268" t="s">
        <v>412</v>
      </c>
      <c r="AW124" s="265" t="s">
        <v>413</v>
      </c>
      <c r="AX124" s="268" t="s">
        <v>412</v>
      </c>
      <c r="AY124" s="265" t="s">
        <v>413</v>
      </c>
      <c r="AZ124" s="268" t="s">
        <v>412</v>
      </c>
      <c r="BA124" s="267" t="s">
        <v>413</v>
      </c>
    </row>
    <row r="125" spans="24:53" x14ac:dyDescent="0.35">
      <c r="AN125" s="262"/>
      <c r="AO125" s="242"/>
      <c r="AP125" s="242" t="s">
        <v>415</v>
      </c>
      <c r="AQ125" s="242"/>
      <c r="AR125" s="242">
        <f>IF(AND(AR121=1,AR123=0)=TRUE,1,0)</f>
        <v>1</v>
      </c>
      <c r="AS125" s="242">
        <v>1</v>
      </c>
      <c r="AT125" s="242">
        <f>IF(AND(AT121=1,AT123=0)=TRUE,1,0)</f>
        <v>0</v>
      </c>
      <c r="AU125" s="242">
        <v>1</v>
      </c>
      <c r="AV125" s="242">
        <f>IF(AND(AV121=1,AV123=0)=TRUE,1,0)</f>
        <v>0</v>
      </c>
      <c r="AW125" s="242">
        <v>1</v>
      </c>
      <c r="AX125" s="242">
        <f>IF(AND(AX121=1,AX123=0)=TRUE,1,0)</f>
        <v>0</v>
      </c>
      <c r="AY125" s="242">
        <v>1</v>
      </c>
      <c r="AZ125" s="242">
        <f>IF(AND(AZ121=1,AZ123=0)=TRUE,1,0)</f>
        <v>0</v>
      </c>
      <c r="BA125" s="264">
        <v>1</v>
      </c>
    </row>
    <row r="126" spans="24:53" x14ac:dyDescent="0.35">
      <c r="AN126" s="262"/>
      <c r="AO126" s="242"/>
      <c r="AP126" s="242" t="s">
        <v>416</v>
      </c>
      <c r="AQ126" s="242"/>
      <c r="AR126" s="268">
        <f>IF(AND(AR121=1,AR122=1,AR123=1),1,0)+AR120</f>
        <v>0</v>
      </c>
      <c r="AS126" s="263">
        <v>0</v>
      </c>
      <c r="AT126" s="268">
        <f>IF(AND(AT121=1,AT122=1,AT123=1),1,0)+AT120</f>
        <v>0</v>
      </c>
      <c r="AU126" s="263">
        <v>0</v>
      </c>
      <c r="AV126" s="268">
        <f>IF(AND(AV121=1,AV122=1,AV123=1),1,0)+AV120</f>
        <v>1</v>
      </c>
      <c r="AW126" s="263">
        <v>0</v>
      </c>
      <c r="AX126" s="268">
        <f>IF(AND(AX121=1,AX122=1,AX123=1),1,0)+AX120</f>
        <v>1</v>
      </c>
      <c r="AY126" s="263">
        <v>0</v>
      </c>
      <c r="AZ126" s="268">
        <f>IF(AND(AZ121=1,AZ122=1,AZ123=1),1,0)+AZ120</f>
        <v>1</v>
      </c>
      <c r="BA126" s="269">
        <v>0</v>
      </c>
    </row>
    <row r="127" spans="24:53" x14ac:dyDescent="0.35">
      <c r="AN127" s="262"/>
      <c r="AO127" s="242"/>
      <c r="AP127" s="242" t="s">
        <v>417</v>
      </c>
      <c r="AQ127" s="242"/>
      <c r="AR127" s="263">
        <f>IF(AND(AR121=1,AR122=0,AR123=1),1,0)</f>
        <v>0</v>
      </c>
      <c r="AS127" s="270">
        <f>($H41-AR$8+1)/365</f>
        <v>2.0027397260273974</v>
      </c>
      <c r="AT127" s="263">
        <f>IF(AND(AT121=1,AT122=0,AT123=1),1,0)</f>
        <v>1</v>
      </c>
      <c r="AU127" s="263">
        <f>($H41-AT$8)/365</f>
        <v>0.99726027397260275</v>
      </c>
      <c r="AV127" s="263">
        <f>IF(AND(AV121=1,AV122=0,AV123=1),1,0)</f>
        <v>0</v>
      </c>
      <c r="AW127" s="263">
        <f>($H41-AV$8)/365</f>
        <v>-2.7397260273972603E-3</v>
      </c>
      <c r="AX127" s="263">
        <f>IF(AND(AX121=1,AX122=0,AX123=1),1,0)</f>
        <v>0</v>
      </c>
      <c r="AY127" s="263">
        <f>($H41-AX$8)/365</f>
        <v>-1.0027397260273974</v>
      </c>
      <c r="AZ127" s="263">
        <f>IF(AND(AZ121=1,AZ122=0,AZ123=1),1,0)</f>
        <v>0</v>
      </c>
      <c r="BA127" s="269">
        <f>($H41-AZ$8)/365</f>
        <v>-2.0027397260273974</v>
      </c>
    </row>
    <row r="128" spans="24:53" x14ac:dyDescent="0.35">
      <c r="AN128" s="262"/>
      <c r="AO128" s="242"/>
      <c r="AP128" s="242" t="s">
        <v>418</v>
      </c>
      <c r="AQ128" s="242"/>
      <c r="AR128" s="268">
        <f>IF(AND(AR120=0,AR121=0,AR123=0),1,0)</f>
        <v>0</v>
      </c>
      <c r="AS128" s="270">
        <f>(AR$9-$G41)/365</f>
        <v>3.0027397260273974</v>
      </c>
      <c r="AT128" s="268">
        <f>IF(AND(AT120=0,AT121=0,AT123=0),1,0)</f>
        <v>0</v>
      </c>
      <c r="AU128" s="263">
        <f>(AT$9-$G41)/365</f>
        <v>4.0027397260273974</v>
      </c>
      <c r="AV128" s="268">
        <f>IF(AND(AV120=0,AV121=0,AV123=0),1,0)</f>
        <v>0</v>
      </c>
      <c r="AW128" s="263">
        <f>(AV$9-$G41)/365</f>
        <v>5.0027397260273974</v>
      </c>
      <c r="AX128" s="268">
        <f>IF(AND(AX120=0,AX121=0,AX123=0),1,0)</f>
        <v>0</v>
      </c>
      <c r="AY128" s="263">
        <f>(AX$9-$G41)/365</f>
        <v>6.0027397260273974</v>
      </c>
      <c r="AZ128" s="268">
        <f>IF(AND(AZ120=0,AZ121=0,AZ123=0),1,0)</f>
        <v>0</v>
      </c>
      <c r="BA128" s="269">
        <f>(AZ$9-$G41)/365</f>
        <v>7.0054794520547947</v>
      </c>
    </row>
    <row r="129" spans="40:53" x14ac:dyDescent="0.35">
      <c r="AN129" s="262"/>
      <c r="AO129" s="242"/>
      <c r="AP129" s="242" t="s">
        <v>419</v>
      </c>
      <c r="AQ129" s="242"/>
      <c r="AR129" s="263">
        <f>IF(AND(AR121=0,AR123=1),1,0)</f>
        <v>0</v>
      </c>
      <c r="AS129" s="263">
        <f>(F41-$G41)/365</f>
        <v>-122.08712328767125</v>
      </c>
      <c r="AT129" s="263">
        <f>IF(AND(AT121=0,AT123=1),1,0)</f>
        <v>0</v>
      </c>
      <c r="AU129" s="263">
        <f>($H41-$G41)/365</f>
        <v>4</v>
      </c>
      <c r="AV129" s="263">
        <f>IF(AND(AV121=0,AV123=1),1,0)</f>
        <v>0</v>
      </c>
      <c r="AW129" s="263">
        <f>($H41-$G41)/365</f>
        <v>4</v>
      </c>
      <c r="AX129" s="263">
        <f>IF(AND(AX121=0,AX123=1),1,0)</f>
        <v>0</v>
      </c>
      <c r="AY129" s="263">
        <f>($H41-$G41)/365</f>
        <v>4</v>
      </c>
      <c r="AZ129" s="263">
        <f>IF(AND(AZ121=0,AZ123=1),1,0)</f>
        <v>0</v>
      </c>
      <c r="BA129" s="269">
        <f>($H41-$G41)/365</f>
        <v>4</v>
      </c>
    </row>
    <row r="130" spans="40:53" x14ac:dyDescent="0.35">
      <c r="AN130" s="271"/>
      <c r="AO130" s="272"/>
      <c r="AP130" s="272"/>
      <c r="AQ130" s="272"/>
      <c r="AR130" s="272"/>
      <c r="AS130" s="272"/>
      <c r="AT130" s="272"/>
      <c r="AU130" s="272"/>
      <c r="AV130" s="272"/>
      <c r="AW130" s="272"/>
      <c r="AX130" s="272"/>
      <c r="AY130" s="272"/>
      <c r="AZ130" s="272"/>
      <c r="BA130" s="273"/>
    </row>
    <row r="131" spans="40:53" x14ac:dyDescent="0.35">
      <c r="AN131" s="262">
        <v>42</v>
      </c>
      <c r="AO131" s="242" t="s">
        <v>406</v>
      </c>
      <c r="AP131" s="242"/>
      <c r="AQ131" s="242"/>
      <c r="AR131" s="242">
        <f>IF($G$42&gt;=$AR$9,1,0)</f>
        <v>0</v>
      </c>
      <c r="AS131" s="265"/>
      <c r="AT131" s="242">
        <f>IF($G$42&gt;=AT$9,1,0)</f>
        <v>0</v>
      </c>
      <c r="AU131" s="265"/>
      <c r="AV131" s="242">
        <f>IF($G$42&gt;=AV$9,1,0)</f>
        <v>0</v>
      </c>
      <c r="AW131" s="265"/>
      <c r="AX131" s="242">
        <f>IF($G$42&gt;=AX$9,1,0)</f>
        <v>0</v>
      </c>
      <c r="AY131" s="265"/>
      <c r="AZ131" s="242">
        <f>IF($G$42&gt;=AZ$9,1,0)</f>
        <v>0</v>
      </c>
      <c r="BA131" s="267"/>
    </row>
    <row r="132" spans="40:53" x14ac:dyDescent="0.35">
      <c r="AN132" s="262"/>
      <c r="AO132" s="242" t="s">
        <v>408</v>
      </c>
      <c r="AP132" s="242"/>
      <c r="AQ132" s="242"/>
      <c r="AR132" s="268">
        <f>IF($G$42&lt;=$AR$8,1,0)</f>
        <v>1</v>
      </c>
      <c r="AS132" s="265"/>
      <c r="AT132" s="268">
        <f>IF($G$42&lt;=AT$8,1,0)</f>
        <v>1</v>
      </c>
      <c r="AU132" s="265"/>
      <c r="AV132" s="268">
        <f>IF($G$42&lt;=AV$8,1,0)</f>
        <v>1</v>
      </c>
      <c r="AW132" s="265"/>
      <c r="AX132" s="268">
        <f>IF($G$42&lt;=AX$8,1,0)</f>
        <v>1</v>
      </c>
      <c r="AY132" s="265"/>
      <c r="AZ132" s="268">
        <f>IF($G$42&lt;=AZ$8,1,0)</f>
        <v>1</v>
      </c>
      <c r="BA132" s="267"/>
    </row>
    <row r="133" spans="40:53" x14ac:dyDescent="0.35">
      <c r="AN133" s="262"/>
      <c r="AO133" s="242" t="s">
        <v>409</v>
      </c>
      <c r="AP133" s="242"/>
      <c r="AQ133" s="242"/>
      <c r="AR133" s="268">
        <f>IF($H$42&lt;=$AR$8,1,0)</f>
        <v>0</v>
      </c>
      <c r="AS133" s="265"/>
      <c r="AT133" s="268">
        <f>IF($H$42&lt;=AT$8,1,0)</f>
        <v>0</v>
      </c>
      <c r="AU133" s="265"/>
      <c r="AV133" s="268">
        <f>IF($H$42&lt;=AV$8,1,0)</f>
        <v>1</v>
      </c>
      <c r="AW133" s="265"/>
      <c r="AX133" s="268">
        <f>IF($H$42&lt;=AX$8,1,0)</f>
        <v>1</v>
      </c>
      <c r="AY133" s="265"/>
      <c r="AZ133" s="268">
        <f>IF($H$42&lt;=AZ$8,1,0)</f>
        <v>1</v>
      </c>
      <c r="BA133" s="267"/>
    </row>
    <row r="134" spans="40:53" x14ac:dyDescent="0.35">
      <c r="AN134" s="262"/>
      <c r="AO134" s="242" t="s">
        <v>411</v>
      </c>
      <c r="AP134" s="242"/>
      <c r="AQ134" s="242"/>
      <c r="AR134" s="268">
        <f>IF($H$42&lt;=$AR$9,1,0)</f>
        <v>0</v>
      </c>
      <c r="AS134" s="265"/>
      <c r="AT134" s="268">
        <f>IF($H$42&lt;=AT$9,1,0)</f>
        <v>1</v>
      </c>
      <c r="AU134" s="265"/>
      <c r="AV134" s="268">
        <f>IF($H$42&lt;=AV$9,1,0)</f>
        <v>1</v>
      </c>
      <c r="AW134" s="265"/>
      <c r="AX134" s="268">
        <f>IF($H$42&lt;=AX$9,1,0)</f>
        <v>1</v>
      </c>
      <c r="AY134" s="265"/>
      <c r="AZ134" s="268">
        <f>IF($H$42&lt;=AZ$9,1,0)</f>
        <v>1</v>
      </c>
      <c r="BA134" s="267"/>
    </row>
    <row r="135" spans="40:53" x14ac:dyDescent="0.35">
      <c r="AN135" s="262"/>
      <c r="AO135" s="242"/>
      <c r="AP135" s="242"/>
      <c r="AQ135" s="242"/>
      <c r="AR135" s="268" t="s">
        <v>412</v>
      </c>
      <c r="AS135" s="265" t="s">
        <v>413</v>
      </c>
      <c r="AT135" s="268" t="s">
        <v>412</v>
      </c>
      <c r="AU135" s="265" t="s">
        <v>413</v>
      </c>
      <c r="AV135" s="268" t="s">
        <v>412</v>
      </c>
      <c r="AW135" s="265" t="s">
        <v>413</v>
      </c>
      <c r="AX135" s="268" t="s">
        <v>412</v>
      </c>
      <c r="AY135" s="265" t="s">
        <v>413</v>
      </c>
      <c r="AZ135" s="268" t="s">
        <v>412</v>
      </c>
      <c r="BA135" s="267" t="s">
        <v>413</v>
      </c>
    </row>
    <row r="136" spans="40:53" x14ac:dyDescent="0.35">
      <c r="AN136" s="262"/>
      <c r="AO136" s="242"/>
      <c r="AP136" s="242"/>
      <c r="AQ136" s="242"/>
      <c r="AR136" s="242">
        <f>IF(AND(AR132=1,AR134=0)=TRUE,1,0)</f>
        <v>1</v>
      </c>
      <c r="AS136" s="242">
        <v>1</v>
      </c>
      <c r="AT136" s="242">
        <f>IF(AND(AT132=1,AT134=0)=TRUE,1,0)</f>
        <v>0</v>
      </c>
      <c r="AU136" s="242">
        <v>1</v>
      </c>
      <c r="AV136" s="242">
        <f>IF(AND(AV132=1,AV134=0)=TRUE,1,0)</f>
        <v>0</v>
      </c>
      <c r="AW136" s="242">
        <v>1</v>
      </c>
      <c r="AX136" s="242">
        <f>IF(AND(AX132=1,AX134=0)=TRUE,1,0)</f>
        <v>0</v>
      </c>
      <c r="AY136" s="242">
        <v>1</v>
      </c>
      <c r="AZ136" s="242">
        <f>IF(AND(AZ132=1,AZ134=0)=TRUE,1,0)</f>
        <v>0</v>
      </c>
      <c r="BA136" s="264">
        <v>1</v>
      </c>
    </row>
    <row r="137" spans="40:53" x14ac:dyDescent="0.35">
      <c r="AN137" s="262"/>
      <c r="AO137" s="242"/>
      <c r="AP137" s="242" t="s">
        <v>416</v>
      </c>
      <c r="AQ137" s="242"/>
      <c r="AR137" s="268">
        <f>IF(AND(AR132=1,AR133=1,AR134=1),1,0)+AR131</f>
        <v>0</v>
      </c>
      <c r="AS137" s="263">
        <v>0</v>
      </c>
      <c r="AT137" s="268">
        <f>IF(AND(AT132=1,AT133=1,AT134=1),1,0)+AT131</f>
        <v>0</v>
      </c>
      <c r="AU137" s="263">
        <v>0</v>
      </c>
      <c r="AV137" s="268">
        <f>IF(AND(AV132=1,AV133=1,AV134=1),1,0)+AV131</f>
        <v>1</v>
      </c>
      <c r="AW137" s="263">
        <v>0</v>
      </c>
      <c r="AX137" s="268">
        <f>IF(AND(AX132=1,AX133=1,AX134=1),1,0)+AX131</f>
        <v>1</v>
      </c>
      <c r="AY137" s="263">
        <v>0</v>
      </c>
      <c r="AZ137" s="268">
        <f>IF(AND(AZ132=1,AZ133=1,AZ134=1),1,0)+AZ131</f>
        <v>1</v>
      </c>
      <c r="BA137" s="269">
        <v>0</v>
      </c>
    </row>
    <row r="138" spans="40:53" x14ac:dyDescent="0.35">
      <c r="AN138" s="262"/>
      <c r="AO138" s="242"/>
      <c r="AP138" s="242" t="s">
        <v>417</v>
      </c>
      <c r="AQ138" s="242"/>
      <c r="AR138" s="263">
        <f>IF(AND(AR132=1,AR133=0,AR134=1),1,0)</f>
        <v>0</v>
      </c>
      <c r="AS138" s="270">
        <f>($H42-AR$8+1)/365</f>
        <v>2.0027397260273974</v>
      </c>
      <c r="AT138" s="263">
        <f>IF(AND(AT132=1,AT133=0,AT134=1),1,0)</f>
        <v>1</v>
      </c>
      <c r="AU138" s="263">
        <f>($H42-AT$8)/365</f>
        <v>0.99726027397260275</v>
      </c>
      <c r="AV138" s="263">
        <f>IF(AND(AV132=1,AV133=0,AV134=1),1,0)</f>
        <v>0</v>
      </c>
      <c r="AW138" s="263">
        <f>($H42-AV$8)/365</f>
        <v>-2.7397260273972603E-3</v>
      </c>
      <c r="AX138" s="263">
        <f>IF(AND(AX132=1,AX133=0,AX134=1),1,0)</f>
        <v>0</v>
      </c>
      <c r="AY138" s="263">
        <f>($H42-AX$8)/365</f>
        <v>-1.0027397260273974</v>
      </c>
      <c r="AZ138" s="263">
        <f>IF(AND(AZ132=1,AZ133=0,AZ134=1),1,0)</f>
        <v>0</v>
      </c>
      <c r="BA138" s="269">
        <f>($H42-AZ$8)/365</f>
        <v>-2.0027397260273974</v>
      </c>
    </row>
    <row r="139" spans="40:53" x14ac:dyDescent="0.35">
      <c r="AN139" s="262"/>
      <c r="AO139" s="242"/>
      <c r="AP139" s="242" t="s">
        <v>418</v>
      </c>
      <c r="AQ139" s="242"/>
      <c r="AR139" s="268">
        <f>IF(AND(AR131=0,AR132=0,AR134=0),1,0)</f>
        <v>0</v>
      </c>
      <c r="AS139" s="270">
        <f>(AR$9-$G42)/365</f>
        <v>3.0027397260273974</v>
      </c>
      <c r="AT139" s="268">
        <f>IF(AND(AT131=0,AT132=0,AT134=0),1,0)</f>
        <v>0</v>
      </c>
      <c r="AU139" s="263">
        <f>(AT$9-$G42)/365</f>
        <v>4.0027397260273974</v>
      </c>
      <c r="AV139" s="268">
        <f>IF(AND(AV131=0,AV132=0,AV134=0),1,0)</f>
        <v>0</v>
      </c>
      <c r="AW139" s="263">
        <f>(AV$9-$G42)/365</f>
        <v>5.0027397260273974</v>
      </c>
      <c r="AX139" s="268">
        <f>IF(AND(AX131=0,AX132=0,AX134=0),1,0)</f>
        <v>0</v>
      </c>
      <c r="AY139" s="263">
        <f>(AX$9-$G42)/365</f>
        <v>6.0027397260273974</v>
      </c>
      <c r="AZ139" s="268">
        <f>IF(AND(AZ131=0,AZ132=0,AZ134=0),1,0)</f>
        <v>0</v>
      </c>
      <c r="BA139" s="269">
        <f>(AZ$9-$G42)/365</f>
        <v>7.0054794520547947</v>
      </c>
    </row>
    <row r="140" spans="40:53" x14ac:dyDescent="0.35">
      <c r="AN140" s="262"/>
      <c r="AO140" s="242"/>
      <c r="AP140" s="242" t="s">
        <v>419</v>
      </c>
      <c r="AQ140" s="242"/>
      <c r="AR140" s="263">
        <f>IF(AND(AR132=0,AR134=1),1,0)</f>
        <v>0</v>
      </c>
      <c r="AS140" s="263">
        <f>(F42-$G42)/365</f>
        <v>-122.08712328767125</v>
      </c>
      <c r="AT140" s="263">
        <f>IF(AND(AT132=0,AT134=1),1,0)</f>
        <v>0</v>
      </c>
      <c r="AU140" s="263">
        <f>($H42-$G42)/365</f>
        <v>4</v>
      </c>
      <c r="AV140" s="263">
        <f>IF(AND(AV132=0,AV134=1),1,0)</f>
        <v>0</v>
      </c>
      <c r="AW140" s="263">
        <f>($H42-$G42)/365</f>
        <v>4</v>
      </c>
      <c r="AX140" s="263">
        <f>IF(AND(AX132=0,AX134=1),1,0)</f>
        <v>0</v>
      </c>
      <c r="AY140" s="263">
        <f>($H42-$G42)/365</f>
        <v>4</v>
      </c>
      <c r="AZ140" s="263">
        <f>IF(AND(AZ132=0,AZ134=1),1,0)</f>
        <v>0</v>
      </c>
      <c r="BA140" s="269">
        <f>($H42-$G42)/365</f>
        <v>4</v>
      </c>
    </row>
    <row r="141" spans="40:53" x14ac:dyDescent="0.35">
      <c r="AN141" s="271"/>
      <c r="AO141" s="272"/>
      <c r="AP141" s="272"/>
      <c r="AQ141" s="272"/>
      <c r="AR141" s="272"/>
      <c r="AS141" s="272"/>
      <c r="AT141" s="272"/>
      <c r="AU141" s="272"/>
      <c r="AV141" s="272"/>
      <c r="AW141" s="272"/>
      <c r="AX141" s="272"/>
      <c r="AY141" s="272"/>
      <c r="AZ141" s="272"/>
      <c r="BA141" s="273"/>
    </row>
    <row r="142" spans="40:53" x14ac:dyDescent="0.35">
      <c r="AN142" s="262">
        <v>43</v>
      </c>
      <c r="AO142" s="242" t="s">
        <v>406</v>
      </c>
      <c r="AP142" s="242"/>
      <c r="AQ142" s="242"/>
      <c r="AR142" s="242">
        <f>IF($G$43&gt;=$AR$9,1,0)</f>
        <v>0</v>
      </c>
      <c r="AS142" s="265"/>
      <c r="AT142" s="242">
        <f>IF($G$43&gt;=AT$9,1,0)</f>
        <v>0</v>
      </c>
      <c r="AU142" s="265"/>
      <c r="AV142" s="242">
        <f>IF($G$43&gt;=AV$9,1,0)</f>
        <v>0</v>
      </c>
      <c r="AW142" s="265"/>
      <c r="AX142" s="242">
        <f>IF($G$43&gt;=AX$9,1,0)</f>
        <v>0</v>
      </c>
      <c r="AY142" s="265"/>
      <c r="AZ142" s="242">
        <f>IF($G$43&gt;=AZ$9,1,0)</f>
        <v>0</v>
      </c>
      <c r="BA142" s="267"/>
    </row>
    <row r="143" spans="40:53" x14ac:dyDescent="0.35">
      <c r="AN143" s="262"/>
      <c r="AO143" s="242" t="s">
        <v>408</v>
      </c>
      <c r="AP143" s="242"/>
      <c r="AQ143" s="242"/>
      <c r="AR143" s="268">
        <f>IF($G$43&lt;=$AR$8,1,0)</f>
        <v>1</v>
      </c>
      <c r="AS143" s="265"/>
      <c r="AT143" s="268">
        <f>IF($G$43&lt;=AT$8,1,0)</f>
        <v>1</v>
      </c>
      <c r="AU143" s="265"/>
      <c r="AV143" s="268">
        <f>IF($G$43&lt;=AV$8,1,0)</f>
        <v>1</v>
      </c>
      <c r="AW143" s="265"/>
      <c r="AX143" s="268">
        <f>IF($G$43&lt;=AX$8,1,0)</f>
        <v>1</v>
      </c>
      <c r="AY143" s="265"/>
      <c r="AZ143" s="268">
        <f>IF($G$43&lt;=AZ$8,1,0)</f>
        <v>1</v>
      </c>
      <c r="BA143" s="267"/>
    </row>
    <row r="144" spans="40:53" x14ac:dyDescent="0.35">
      <c r="AN144" s="262"/>
      <c r="AO144" s="242" t="s">
        <v>409</v>
      </c>
      <c r="AP144" s="242"/>
      <c r="AQ144" s="242"/>
      <c r="AR144" s="268">
        <f>IF($H$43&lt;=$AR$8,1,0)</f>
        <v>0</v>
      </c>
      <c r="AS144" s="265"/>
      <c r="AT144" s="268">
        <f>IF($H$43&lt;=AT$8,1,0)</f>
        <v>0</v>
      </c>
      <c r="AU144" s="265"/>
      <c r="AV144" s="268">
        <f>IF($H$43&lt;=AV$8,1,0)</f>
        <v>1</v>
      </c>
      <c r="AW144" s="265"/>
      <c r="AX144" s="268">
        <f>IF($H$43&lt;=AX$8,1,0)</f>
        <v>1</v>
      </c>
      <c r="AY144" s="265"/>
      <c r="AZ144" s="268">
        <f>IF($H$43&lt;=AZ$8,1,0)</f>
        <v>1</v>
      </c>
      <c r="BA144" s="267"/>
    </row>
    <row r="145" spans="40:53" x14ac:dyDescent="0.35">
      <c r="AN145" s="262"/>
      <c r="AO145" s="242" t="s">
        <v>411</v>
      </c>
      <c r="AP145" s="242"/>
      <c r="AQ145" s="242"/>
      <c r="AR145" s="268">
        <f>IF($H$43&lt;=$AR$9,1,0)</f>
        <v>0</v>
      </c>
      <c r="AS145" s="265"/>
      <c r="AT145" s="268">
        <f>IF($H$43&lt;=AT$9,1,0)</f>
        <v>1</v>
      </c>
      <c r="AU145" s="265"/>
      <c r="AV145" s="268">
        <f>IF($H$43&lt;=AV$9,1,0)</f>
        <v>1</v>
      </c>
      <c r="AW145" s="265"/>
      <c r="AX145" s="268">
        <f>IF($H$43&lt;=AX$9,1,0)</f>
        <v>1</v>
      </c>
      <c r="AY145" s="265"/>
      <c r="AZ145" s="268">
        <f>IF($H$43&lt;=AZ$9,1,0)</f>
        <v>1</v>
      </c>
      <c r="BA145" s="267"/>
    </row>
    <row r="146" spans="40:53" x14ac:dyDescent="0.35">
      <c r="AN146" s="262"/>
      <c r="AO146" s="242"/>
      <c r="AP146" s="242"/>
      <c r="AQ146" s="242"/>
      <c r="AR146" s="268" t="s">
        <v>412</v>
      </c>
      <c r="AS146" s="265" t="s">
        <v>413</v>
      </c>
      <c r="AT146" s="268" t="s">
        <v>412</v>
      </c>
      <c r="AU146" s="265" t="s">
        <v>413</v>
      </c>
      <c r="AV146" s="268" t="s">
        <v>412</v>
      </c>
      <c r="AW146" s="265" t="s">
        <v>413</v>
      </c>
      <c r="AX146" s="268" t="s">
        <v>412</v>
      </c>
      <c r="AY146" s="265" t="s">
        <v>413</v>
      </c>
      <c r="AZ146" s="268" t="s">
        <v>412</v>
      </c>
      <c r="BA146" s="267" t="s">
        <v>413</v>
      </c>
    </row>
    <row r="147" spans="40:53" x14ac:dyDescent="0.35">
      <c r="AN147" s="262"/>
      <c r="AO147" s="242"/>
      <c r="AP147" s="242" t="s">
        <v>415</v>
      </c>
      <c r="AQ147" s="242"/>
      <c r="AR147" s="242">
        <f>IF(AND(AR143=1,AR145=0)=TRUE,1,0)</f>
        <v>1</v>
      </c>
      <c r="AS147" s="242">
        <v>1</v>
      </c>
      <c r="AT147" s="242">
        <f>IF(AND(AT143=1,AT145=0)=TRUE,1,0)</f>
        <v>0</v>
      </c>
      <c r="AU147" s="242">
        <v>1</v>
      </c>
      <c r="AV147" s="242">
        <f>IF(AND(AV143=1,AV145=0)=TRUE,1,0)</f>
        <v>0</v>
      </c>
      <c r="AW147" s="242">
        <v>1</v>
      </c>
      <c r="AX147" s="242">
        <f>IF(AND(AX143=1,AX145=0)=TRUE,1,0)</f>
        <v>0</v>
      </c>
      <c r="AY147" s="242">
        <v>1</v>
      </c>
      <c r="AZ147" s="242">
        <f>IF(AND(AZ143=1,AZ145=0)=TRUE,1,0)</f>
        <v>0</v>
      </c>
      <c r="BA147" s="264">
        <v>1</v>
      </c>
    </row>
    <row r="148" spans="40:53" x14ac:dyDescent="0.35">
      <c r="AN148" s="262"/>
      <c r="AO148" s="242"/>
      <c r="AP148" s="242" t="s">
        <v>416</v>
      </c>
      <c r="AQ148" s="242"/>
      <c r="AR148" s="268">
        <f>IF(AND(AR143=1,AR144=1,AR145=1),1,0)+AR142</f>
        <v>0</v>
      </c>
      <c r="AS148" s="263">
        <v>0</v>
      </c>
      <c r="AT148" s="268">
        <f>IF(AND(AT143=1,AT144=1,AT145=1),1,0)+AT142</f>
        <v>0</v>
      </c>
      <c r="AU148" s="263">
        <v>0</v>
      </c>
      <c r="AV148" s="268">
        <f>IF(AND(AV143=1,AV144=1,AV145=1),1,0)+AV142</f>
        <v>1</v>
      </c>
      <c r="AW148" s="263">
        <v>0</v>
      </c>
      <c r="AX148" s="268">
        <f>IF(AND(AX143=1,AX144=1,AX145=1),1,0)+AX142</f>
        <v>1</v>
      </c>
      <c r="AY148" s="263">
        <v>0</v>
      </c>
      <c r="AZ148" s="268">
        <f>IF(AND(AZ143=1,AZ144=1,AZ145=1),1,0)+AZ142</f>
        <v>1</v>
      </c>
      <c r="BA148" s="269">
        <v>0</v>
      </c>
    </row>
    <row r="149" spans="40:53" x14ac:dyDescent="0.35">
      <c r="AN149" s="262"/>
      <c r="AO149" s="242"/>
      <c r="AP149" s="242" t="s">
        <v>417</v>
      </c>
      <c r="AQ149" s="242"/>
      <c r="AR149" s="263">
        <f>IF(AND(AR143=1,AR144=0,AR145=1),1,0)</f>
        <v>0</v>
      </c>
      <c r="AS149" s="270">
        <f>($H43-AR$8+1)/365</f>
        <v>2.0027397260273974</v>
      </c>
      <c r="AT149" s="263">
        <f>IF(AND(AT143=1,AT144=0,AT145=1),1,0)</f>
        <v>1</v>
      </c>
      <c r="AU149" s="263">
        <f>($H43-AT$8)/365</f>
        <v>0.99726027397260275</v>
      </c>
      <c r="AV149" s="263">
        <f>IF(AND(AV143=1,AV144=0,AV145=1),1,0)</f>
        <v>0</v>
      </c>
      <c r="AW149" s="263">
        <f>($H43-AV$8)/365</f>
        <v>-2.7397260273972603E-3</v>
      </c>
      <c r="AX149" s="263">
        <f>IF(AND(AX143=1,AX144=0,AX145=1),1,0)</f>
        <v>0</v>
      </c>
      <c r="AY149" s="263">
        <f>($H43-AX$8)/365</f>
        <v>-1.0027397260273974</v>
      </c>
      <c r="AZ149" s="263">
        <f>IF(AND(AZ143=1,AZ144=0,AZ145=1),1,0)</f>
        <v>0</v>
      </c>
      <c r="BA149" s="269">
        <f>($H43-AZ$8)/365</f>
        <v>-2.0027397260273974</v>
      </c>
    </row>
    <row r="150" spans="40:53" x14ac:dyDescent="0.35">
      <c r="AN150" s="262"/>
      <c r="AO150" s="242"/>
      <c r="AP150" s="242" t="s">
        <v>418</v>
      </c>
      <c r="AQ150" s="242"/>
      <c r="AR150" s="268">
        <f>IF(AND(AR142=0,AR143=0,AR145=0),1,0)</f>
        <v>0</v>
      </c>
      <c r="AS150" s="270">
        <f>(AR$9-$G43)/365</f>
        <v>3.0027397260273974</v>
      </c>
      <c r="AT150" s="268">
        <f>IF(AND(AT142=0,AT143=0,AT145=0),1,0)</f>
        <v>0</v>
      </c>
      <c r="AU150" s="263">
        <f>(AT$9-$G43)/365</f>
        <v>4.0027397260273974</v>
      </c>
      <c r="AV150" s="268">
        <f>IF(AND(AV142=0,AV143=0,AV145=0),1,0)</f>
        <v>0</v>
      </c>
      <c r="AW150" s="263">
        <f>(AV$9-$G43)/365</f>
        <v>5.0027397260273974</v>
      </c>
      <c r="AX150" s="268">
        <f>IF(AND(AX142=0,AX143=0,AX145=0),1,0)</f>
        <v>0</v>
      </c>
      <c r="AY150" s="263">
        <f>(AX$9-$G43)/365</f>
        <v>6.0027397260273974</v>
      </c>
      <c r="AZ150" s="268">
        <f>IF(AND(AZ142=0,AZ143=0,AZ145=0),1,0)</f>
        <v>0</v>
      </c>
      <c r="BA150" s="269">
        <f>(AZ$9-$G43)/365</f>
        <v>7.0054794520547947</v>
      </c>
    </row>
    <row r="151" spans="40:53" x14ac:dyDescent="0.35">
      <c r="AN151" s="262"/>
      <c r="AO151" s="242"/>
      <c r="AP151" s="242" t="s">
        <v>419</v>
      </c>
      <c r="AQ151" s="242"/>
      <c r="AR151" s="263">
        <f>IF(AND(AR143=0,AR145=1),1,0)</f>
        <v>0</v>
      </c>
      <c r="AS151" s="263">
        <f>(F43-$G43)/365</f>
        <v>-122.08712328767125</v>
      </c>
      <c r="AT151" s="263">
        <f>IF(AND(AT143=0,AT145=1),1,0)</f>
        <v>0</v>
      </c>
      <c r="AU151" s="263">
        <f>($H43-$G43)/365</f>
        <v>4</v>
      </c>
      <c r="AV151" s="263">
        <f>IF(AND(AV143=0,AV145=1),1,0)</f>
        <v>0</v>
      </c>
      <c r="AW151" s="263">
        <f>($H43-$G43)/365</f>
        <v>4</v>
      </c>
      <c r="AX151" s="263">
        <f>IF(AND(AX143=0,AX145=1),1,0)</f>
        <v>0</v>
      </c>
      <c r="AY151" s="263">
        <f>($H43-$G43)/365</f>
        <v>4</v>
      </c>
      <c r="AZ151" s="263">
        <f>IF(AND(AZ143=0,AZ145=1),1,0)</f>
        <v>0</v>
      </c>
      <c r="BA151" s="269">
        <f>($H43-$G43)/365</f>
        <v>4</v>
      </c>
    </row>
    <row r="152" spans="40:53" x14ac:dyDescent="0.35">
      <c r="AN152" s="271"/>
      <c r="AO152" s="272"/>
      <c r="AP152" s="272"/>
      <c r="AQ152" s="272"/>
      <c r="AR152" s="272"/>
      <c r="AS152" s="272"/>
      <c r="AT152" s="272"/>
      <c r="AU152" s="272"/>
      <c r="AV152" s="272"/>
      <c r="AW152" s="272"/>
      <c r="AX152" s="272"/>
      <c r="AY152" s="272"/>
      <c r="AZ152" s="272"/>
      <c r="BA152" s="273"/>
    </row>
    <row r="153" spans="40:53" x14ac:dyDescent="0.35">
      <c r="AN153" s="262">
        <v>44</v>
      </c>
      <c r="AO153" s="242" t="s">
        <v>406</v>
      </c>
      <c r="AP153" s="242"/>
      <c r="AQ153" s="242"/>
      <c r="AR153" s="242">
        <f>IF($G$44&gt;=$AR$9,1,0)</f>
        <v>0</v>
      </c>
      <c r="AS153" s="265"/>
      <c r="AT153" s="242">
        <f>IF($G$44&gt;=AT$9,1,0)</f>
        <v>0</v>
      </c>
      <c r="AU153" s="265"/>
      <c r="AV153" s="242">
        <f>IF($G$44&gt;=AV$9,1,0)</f>
        <v>0</v>
      </c>
      <c r="AW153" s="265"/>
      <c r="AX153" s="242">
        <f>IF($G$44&gt;=AX$9,1,0)</f>
        <v>0</v>
      </c>
      <c r="AY153" s="265"/>
      <c r="AZ153" s="242">
        <f>IF($G$44&gt;=AZ$9,1,0)</f>
        <v>0</v>
      </c>
      <c r="BA153" s="267"/>
    </row>
    <row r="154" spans="40:53" x14ac:dyDescent="0.35">
      <c r="AN154" s="262"/>
      <c r="AO154" s="242" t="s">
        <v>408</v>
      </c>
      <c r="AP154" s="242"/>
      <c r="AQ154" s="242"/>
      <c r="AR154" s="268">
        <f>IF($G$44&lt;=$AR$8,1,0)</f>
        <v>1</v>
      </c>
      <c r="AS154" s="265"/>
      <c r="AT154" s="268">
        <f>IF($G$44&lt;=AT$8,1,0)</f>
        <v>1</v>
      </c>
      <c r="AU154" s="265"/>
      <c r="AV154" s="268">
        <f>IF($G$44&lt;=AV$8,1,0)</f>
        <v>1</v>
      </c>
      <c r="AW154" s="265"/>
      <c r="AX154" s="268">
        <f>IF($G$44&lt;=AX$8,1,0)</f>
        <v>1</v>
      </c>
      <c r="AY154" s="265"/>
      <c r="AZ154" s="268">
        <f>IF($G$44&lt;=AZ$8,1,0)</f>
        <v>1</v>
      </c>
      <c r="BA154" s="267"/>
    </row>
    <row r="155" spans="40:53" x14ac:dyDescent="0.35">
      <c r="AN155" s="262"/>
      <c r="AO155" s="242" t="s">
        <v>409</v>
      </c>
      <c r="AP155" s="242"/>
      <c r="AQ155" s="242"/>
      <c r="AR155" s="268">
        <f>IF($H$44&lt;=$AR$8,1,0)</f>
        <v>0</v>
      </c>
      <c r="AS155" s="265"/>
      <c r="AT155" s="268">
        <f>IF($H$44&lt;=AT$8,1,0)</f>
        <v>0</v>
      </c>
      <c r="AU155" s="265"/>
      <c r="AV155" s="268">
        <f>IF($H$44&lt;=AV$8,1,0)</f>
        <v>1</v>
      </c>
      <c r="AW155" s="265"/>
      <c r="AX155" s="268">
        <f>IF($H$44&lt;=AX$8,1,0)</f>
        <v>1</v>
      </c>
      <c r="AY155" s="265"/>
      <c r="AZ155" s="268">
        <f>IF($H$44&lt;=AZ$8,1,0)</f>
        <v>1</v>
      </c>
      <c r="BA155" s="267"/>
    </row>
    <row r="156" spans="40:53" x14ac:dyDescent="0.35">
      <c r="AN156" s="262"/>
      <c r="AO156" s="242" t="s">
        <v>411</v>
      </c>
      <c r="AP156" s="242"/>
      <c r="AQ156" s="242"/>
      <c r="AR156" s="268">
        <f>IF($H$44&lt;=$AR$9,1,0)</f>
        <v>0</v>
      </c>
      <c r="AS156" s="265"/>
      <c r="AT156" s="268">
        <f>IF($H$44&lt;=AT$9,1,0)</f>
        <v>1</v>
      </c>
      <c r="AU156" s="265"/>
      <c r="AV156" s="268">
        <f>IF($H$44&lt;=AV$9,1,0)</f>
        <v>1</v>
      </c>
      <c r="AW156" s="265"/>
      <c r="AX156" s="268">
        <f>IF($H$44&lt;=AX$9,1,0)</f>
        <v>1</v>
      </c>
      <c r="AY156" s="265"/>
      <c r="AZ156" s="268">
        <f>IF($H$44&lt;=AZ$9,1,0)</f>
        <v>1</v>
      </c>
      <c r="BA156" s="267"/>
    </row>
    <row r="157" spans="40:53" x14ac:dyDescent="0.35">
      <c r="AN157" s="262"/>
      <c r="AO157" s="242"/>
      <c r="AP157" s="242"/>
      <c r="AQ157" s="242"/>
      <c r="AR157" s="268" t="s">
        <v>412</v>
      </c>
      <c r="AS157" s="265" t="s">
        <v>413</v>
      </c>
      <c r="AT157" s="268" t="s">
        <v>412</v>
      </c>
      <c r="AU157" s="265" t="s">
        <v>413</v>
      </c>
      <c r="AV157" s="268" t="s">
        <v>412</v>
      </c>
      <c r="AW157" s="265" t="s">
        <v>413</v>
      </c>
      <c r="AX157" s="268" t="s">
        <v>412</v>
      </c>
      <c r="AY157" s="265" t="s">
        <v>413</v>
      </c>
      <c r="AZ157" s="268" t="s">
        <v>412</v>
      </c>
      <c r="BA157" s="267" t="s">
        <v>413</v>
      </c>
    </row>
    <row r="158" spans="40:53" x14ac:dyDescent="0.35">
      <c r="AN158" s="262"/>
      <c r="AO158" s="242"/>
      <c r="AP158" s="242"/>
      <c r="AQ158" s="242"/>
      <c r="AR158" s="242">
        <f>IF(AND(AR154=1,AR156=0)=TRUE,1,0)</f>
        <v>1</v>
      </c>
      <c r="AS158" s="242">
        <v>1</v>
      </c>
      <c r="AT158" s="242">
        <f>IF(AND(AT154=1,AT156=0)=TRUE,1,0)</f>
        <v>0</v>
      </c>
      <c r="AU158" s="242">
        <v>1</v>
      </c>
      <c r="AV158" s="242">
        <f>IF(AND(AV154=1,AV156=0)=TRUE,1,0)</f>
        <v>0</v>
      </c>
      <c r="AW158" s="242">
        <v>1</v>
      </c>
      <c r="AX158" s="242">
        <f>IF(AND(AX154=1,AX156=0)=TRUE,1,0)</f>
        <v>0</v>
      </c>
      <c r="AY158" s="242">
        <v>1</v>
      </c>
      <c r="AZ158" s="242">
        <f>IF(AND(AZ154=1,AZ156=0)=TRUE,1,0)</f>
        <v>0</v>
      </c>
      <c r="BA158" s="264">
        <v>1</v>
      </c>
    </row>
    <row r="159" spans="40:53" x14ac:dyDescent="0.35">
      <c r="AN159" s="262"/>
      <c r="AO159" s="242"/>
      <c r="AP159" s="242" t="s">
        <v>416</v>
      </c>
      <c r="AQ159" s="242"/>
      <c r="AR159" s="268">
        <f>IF(AND(AR154=1,AR155=1,AR156=1),1,0)+AR153</f>
        <v>0</v>
      </c>
      <c r="AS159" s="263">
        <v>0</v>
      </c>
      <c r="AT159" s="268">
        <f>IF(AND(AT154=1,AT155=1,AT156=1),1,0)+AT153</f>
        <v>0</v>
      </c>
      <c r="AU159" s="263">
        <v>0</v>
      </c>
      <c r="AV159" s="268">
        <f>IF(AND(AV154=1,AV155=1,AV156=1),1,0)+AV153</f>
        <v>1</v>
      </c>
      <c r="AW159" s="263">
        <v>0</v>
      </c>
      <c r="AX159" s="268">
        <f>IF(AND(AX154=1,AX155=1,AX156=1),1,0)+AX153</f>
        <v>1</v>
      </c>
      <c r="AY159" s="263">
        <v>0</v>
      </c>
      <c r="AZ159" s="268">
        <f>IF(AND(AZ154=1,AZ155=1,AZ156=1),1,0)+AZ153</f>
        <v>1</v>
      </c>
      <c r="BA159" s="269">
        <v>0</v>
      </c>
    </row>
    <row r="160" spans="40:53" x14ac:dyDescent="0.35">
      <c r="AN160" s="262"/>
      <c r="AO160" s="242"/>
      <c r="AP160" s="242" t="s">
        <v>417</v>
      </c>
      <c r="AQ160" s="242"/>
      <c r="AR160" s="263">
        <f>IF(AND(AR154=1,AR155=0,AR156=1),1,0)</f>
        <v>0</v>
      </c>
      <c r="AS160" s="270">
        <f>($H44-AR$8+1)/365</f>
        <v>2.0027397260273974</v>
      </c>
      <c r="AT160" s="263">
        <f>IF(AND(AT154=1,AT155=0,AT156=1),1,0)</f>
        <v>1</v>
      </c>
      <c r="AU160" s="263">
        <f>($H44-AT$8)/365</f>
        <v>0.99726027397260275</v>
      </c>
      <c r="AV160" s="263">
        <f>IF(AND(AV154=1,AV155=0,AV156=1),1,0)</f>
        <v>0</v>
      </c>
      <c r="AW160" s="263">
        <f>($H44-AV$8)/365</f>
        <v>-2.7397260273972603E-3</v>
      </c>
      <c r="AX160" s="263">
        <f>IF(AND(AX154=1,AX155=0,AX156=1),1,0)</f>
        <v>0</v>
      </c>
      <c r="AY160" s="263">
        <f>($H44-AX$8)/365</f>
        <v>-1.0027397260273974</v>
      </c>
      <c r="AZ160" s="263">
        <f>IF(AND(AZ154=1,AZ155=0,AZ156=1),1,0)</f>
        <v>0</v>
      </c>
      <c r="BA160" s="269">
        <f>($H44-AZ$8)/365</f>
        <v>-2.0027397260273974</v>
      </c>
    </row>
    <row r="161" spans="40:53" x14ac:dyDescent="0.35">
      <c r="AN161" s="262"/>
      <c r="AO161" s="242"/>
      <c r="AP161" s="242" t="s">
        <v>418</v>
      </c>
      <c r="AQ161" s="242"/>
      <c r="AR161" s="268">
        <f>IF(AND(AR153=0,AR154=0,AR156=0),1,0)</f>
        <v>0</v>
      </c>
      <c r="AS161" s="270">
        <f>(AR$9-$G44)/365</f>
        <v>3.0027397260273974</v>
      </c>
      <c r="AT161" s="268">
        <f>IF(AND(AT153=0,AT154=0,AT156=0),1,0)</f>
        <v>0</v>
      </c>
      <c r="AU161" s="263">
        <f>(AT$9-$G44)/365</f>
        <v>4.0027397260273974</v>
      </c>
      <c r="AV161" s="268">
        <f>IF(AND(AV153=0,AV154=0,AV156=0),1,0)</f>
        <v>0</v>
      </c>
      <c r="AW161" s="263">
        <f>(AV$9-$G44)/365</f>
        <v>5.0027397260273974</v>
      </c>
      <c r="AX161" s="268">
        <f>IF(AND(AX153=0,AX154=0,AX156=0),1,0)</f>
        <v>0</v>
      </c>
      <c r="AY161" s="263">
        <f>(AX$9-$G44)/365</f>
        <v>6.0027397260273974</v>
      </c>
      <c r="AZ161" s="268">
        <f>IF(AND(AZ153=0,AZ154=0,AZ156=0),1,0)</f>
        <v>0</v>
      </c>
      <c r="BA161" s="269">
        <f>(AZ$9-$G44)/365</f>
        <v>7.0054794520547947</v>
      </c>
    </row>
    <row r="162" spans="40:53" x14ac:dyDescent="0.35">
      <c r="AN162" s="262"/>
      <c r="AO162" s="242"/>
      <c r="AP162" s="242" t="s">
        <v>419</v>
      </c>
      <c r="AQ162" s="242"/>
      <c r="AR162" s="263">
        <f>IF(AND(AR154=0,AR156=1),1,0)</f>
        <v>0</v>
      </c>
      <c r="AS162" s="263">
        <f>(F44-$G44)/365</f>
        <v>-122.08712328767125</v>
      </c>
      <c r="AT162" s="263">
        <f>IF(AND(AT154=0,AT156=1),1,0)</f>
        <v>0</v>
      </c>
      <c r="AU162" s="263">
        <f>($H44-$G44)/365</f>
        <v>4</v>
      </c>
      <c r="AV162" s="263">
        <f>IF(AND(AV154=0,AV156=1),1,0)</f>
        <v>0</v>
      </c>
      <c r="AW162" s="263">
        <f>($H44-$G44)/365</f>
        <v>4</v>
      </c>
      <c r="AX162" s="263">
        <f>IF(AND(AX154=0,AX156=1),1,0)</f>
        <v>0</v>
      </c>
      <c r="AY162" s="263">
        <f>($H44-$G44)/365</f>
        <v>4</v>
      </c>
      <c r="AZ162" s="263">
        <f>IF(AND(AZ154=0,AZ156=1),1,0)</f>
        <v>0</v>
      </c>
      <c r="BA162" s="269">
        <f>($H44-$G44)/365</f>
        <v>4</v>
      </c>
    </row>
    <row r="163" spans="40:53" x14ac:dyDescent="0.35">
      <c r="AN163" s="271"/>
      <c r="AO163" s="272"/>
      <c r="AP163" s="272"/>
      <c r="AQ163" s="272"/>
      <c r="AR163" s="272"/>
      <c r="AS163" s="272"/>
      <c r="AT163" s="272"/>
      <c r="AU163" s="272"/>
      <c r="AV163" s="272"/>
      <c r="AW163" s="272"/>
      <c r="AX163" s="272"/>
      <c r="AY163" s="272"/>
      <c r="AZ163" s="272"/>
      <c r="BA163" s="273"/>
    </row>
    <row r="164" spans="40:53" x14ac:dyDescent="0.35">
      <c r="AN164" s="262">
        <v>45</v>
      </c>
      <c r="AO164" s="242" t="s">
        <v>406</v>
      </c>
      <c r="AP164" s="242"/>
      <c r="AQ164" s="242"/>
      <c r="AR164" s="242">
        <f>IF($G$45&gt;=$AR$9,1,0)</f>
        <v>0</v>
      </c>
      <c r="AS164" s="265"/>
      <c r="AT164" s="242">
        <f>IF($G$45&gt;=AT$9,1,0)</f>
        <v>0</v>
      </c>
      <c r="AU164" s="265"/>
      <c r="AV164" s="242">
        <f>IF($G$45&gt;=AV$9,1,0)</f>
        <v>0</v>
      </c>
      <c r="AW164" s="265"/>
      <c r="AX164" s="242">
        <f>IF($G$45&gt;=AX$9,1,0)</f>
        <v>0</v>
      </c>
      <c r="AY164" s="265"/>
      <c r="AZ164" s="242">
        <f>IF($G$45&gt;=AZ$9,1,0)</f>
        <v>0</v>
      </c>
      <c r="BA164" s="267"/>
    </row>
    <row r="165" spans="40:53" x14ac:dyDescent="0.35">
      <c r="AN165" s="262"/>
      <c r="AO165" s="242" t="s">
        <v>408</v>
      </c>
      <c r="AP165" s="242"/>
      <c r="AQ165" s="242"/>
      <c r="AR165" s="268">
        <f>IF($G$45&lt;=$AR$8,1,0)</f>
        <v>1</v>
      </c>
      <c r="AS165" s="265"/>
      <c r="AT165" s="268">
        <f>IF($G$45&lt;=AT$8,1,0)</f>
        <v>1</v>
      </c>
      <c r="AU165" s="265"/>
      <c r="AV165" s="268">
        <f>IF($G$45&lt;=AV$8,1,0)</f>
        <v>1</v>
      </c>
      <c r="AW165" s="265"/>
      <c r="AX165" s="268">
        <f>IF($G$45&lt;=AX$8,1,0)</f>
        <v>1</v>
      </c>
      <c r="AY165" s="265"/>
      <c r="AZ165" s="268">
        <f>IF($G$45&lt;=AZ$8,1,0)</f>
        <v>1</v>
      </c>
      <c r="BA165" s="267"/>
    </row>
    <row r="166" spans="40:53" x14ac:dyDescent="0.35">
      <c r="AN166" s="262"/>
      <c r="AO166" s="242" t="s">
        <v>409</v>
      </c>
      <c r="AP166" s="242"/>
      <c r="AQ166" s="242"/>
      <c r="AR166" s="268">
        <f>IF($H$45&lt;=$AR$8,1,0)</f>
        <v>0</v>
      </c>
      <c r="AS166" s="265"/>
      <c r="AT166" s="268">
        <f>IF($H$45&lt;=AT$8,1,0)</f>
        <v>0</v>
      </c>
      <c r="AU166" s="265"/>
      <c r="AV166" s="268">
        <f>IF($H$45&lt;=AV$8,1,0)</f>
        <v>1</v>
      </c>
      <c r="AW166" s="265"/>
      <c r="AX166" s="268">
        <f>IF($H$45&lt;=AX$8,1,0)</f>
        <v>1</v>
      </c>
      <c r="AY166" s="265"/>
      <c r="AZ166" s="268">
        <f>IF($H$45&lt;=AZ$8,1,0)</f>
        <v>1</v>
      </c>
      <c r="BA166" s="267"/>
    </row>
    <row r="167" spans="40:53" x14ac:dyDescent="0.35">
      <c r="AN167" s="262"/>
      <c r="AO167" s="242" t="s">
        <v>411</v>
      </c>
      <c r="AP167" s="242"/>
      <c r="AQ167" s="242"/>
      <c r="AR167" s="268">
        <f>IF($H$45&lt;=$AR$9,1,0)</f>
        <v>0</v>
      </c>
      <c r="AS167" s="265"/>
      <c r="AT167" s="268">
        <f>IF($H$45&lt;=AT$9,1,0)</f>
        <v>1</v>
      </c>
      <c r="AU167" s="265"/>
      <c r="AV167" s="268">
        <f>IF($H$45&lt;=AV$9,1,0)</f>
        <v>1</v>
      </c>
      <c r="AW167" s="265"/>
      <c r="AX167" s="268">
        <f>IF($H$45&lt;=AX$9,1,0)</f>
        <v>1</v>
      </c>
      <c r="AY167" s="265"/>
      <c r="AZ167" s="268">
        <f>IF($H$45&lt;=AZ$9,1,0)</f>
        <v>1</v>
      </c>
      <c r="BA167" s="267"/>
    </row>
    <row r="168" spans="40:53" x14ac:dyDescent="0.35">
      <c r="AN168" s="262"/>
      <c r="AO168" s="242"/>
      <c r="AP168" s="242"/>
      <c r="AQ168" s="242"/>
      <c r="AR168" s="268" t="s">
        <v>412</v>
      </c>
      <c r="AS168" s="265" t="s">
        <v>413</v>
      </c>
      <c r="AT168" s="268" t="s">
        <v>412</v>
      </c>
      <c r="AU168" s="265" t="s">
        <v>413</v>
      </c>
      <c r="AV168" s="268" t="s">
        <v>412</v>
      </c>
      <c r="AW168" s="265" t="s">
        <v>413</v>
      </c>
      <c r="AX168" s="268" t="s">
        <v>412</v>
      </c>
      <c r="AY168" s="265" t="s">
        <v>413</v>
      </c>
      <c r="AZ168" s="268" t="s">
        <v>412</v>
      </c>
      <c r="BA168" s="267" t="s">
        <v>413</v>
      </c>
    </row>
    <row r="169" spans="40:53" x14ac:dyDescent="0.35">
      <c r="AN169" s="262"/>
      <c r="AO169" s="242"/>
      <c r="AP169" s="242"/>
      <c r="AQ169" s="242"/>
      <c r="AR169" s="242">
        <f>IF(AND(AR165=1,AR167=0)=TRUE,1,0)</f>
        <v>1</v>
      </c>
      <c r="AS169" s="242">
        <v>1</v>
      </c>
      <c r="AT169" s="242">
        <f>IF(AND(AT165=1,AT167=0)=TRUE,1,0)</f>
        <v>0</v>
      </c>
      <c r="AU169" s="242">
        <v>1</v>
      </c>
      <c r="AV169" s="242">
        <f>IF(AND(AV165=1,AV167=0)=TRUE,1,0)</f>
        <v>0</v>
      </c>
      <c r="AW169" s="242">
        <v>1</v>
      </c>
      <c r="AX169" s="242">
        <f>IF(AND(AX165=1,AX167=0)=TRUE,1,0)</f>
        <v>0</v>
      </c>
      <c r="AY169" s="242">
        <v>1</v>
      </c>
      <c r="AZ169" s="242">
        <f>IF(AND(AZ165=1,AZ167=0)=TRUE,1,0)</f>
        <v>0</v>
      </c>
      <c r="BA169" s="264">
        <v>1</v>
      </c>
    </row>
    <row r="170" spans="40:53" x14ac:dyDescent="0.35">
      <c r="AN170" s="262"/>
      <c r="AO170" s="242"/>
      <c r="AP170" s="242" t="s">
        <v>416</v>
      </c>
      <c r="AQ170" s="242"/>
      <c r="AR170" s="268">
        <f>IF(AND(AR165=1,AR166=1,AR167=1),1,0)+AR164</f>
        <v>0</v>
      </c>
      <c r="AS170" s="263">
        <v>0</v>
      </c>
      <c r="AT170" s="268">
        <f>IF(AND(AT165=1,AT166=1,AT167=1),1,0)+AT164</f>
        <v>0</v>
      </c>
      <c r="AU170" s="263">
        <v>0</v>
      </c>
      <c r="AV170" s="268">
        <f>IF(AND(AV165=1,AV166=1,AV167=1),1,0)+AV164</f>
        <v>1</v>
      </c>
      <c r="AW170" s="263">
        <v>0</v>
      </c>
      <c r="AX170" s="268">
        <f>IF(AND(AX165=1,AX166=1,AX167=1),1,0)+AX164</f>
        <v>1</v>
      </c>
      <c r="AY170" s="263">
        <v>0</v>
      </c>
      <c r="AZ170" s="268">
        <f>IF(AND(AZ165=1,AZ166=1,AZ167=1),1,0)+AZ164</f>
        <v>1</v>
      </c>
      <c r="BA170" s="269">
        <v>0</v>
      </c>
    </row>
    <row r="171" spans="40:53" x14ac:dyDescent="0.35">
      <c r="AN171" s="262"/>
      <c r="AO171" s="242"/>
      <c r="AP171" s="242" t="s">
        <v>417</v>
      </c>
      <c r="AQ171" s="242"/>
      <c r="AR171" s="263">
        <f>IF(AND(AR165=1,AR166=0,AR167=1),1,0)</f>
        <v>0</v>
      </c>
      <c r="AS171" s="270">
        <f>($H45-AR$8+1)/365</f>
        <v>2.0027397260273974</v>
      </c>
      <c r="AT171" s="263">
        <f>IF(AND(AT165=1,AT166=0,AT167=1),1,0)</f>
        <v>1</v>
      </c>
      <c r="AU171" s="263">
        <f>($H45-AT$8)/365</f>
        <v>0.99726027397260275</v>
      </c>
      <c r="AV171" s="263">
        <f>IF(AND(AV165=1,AV166=0,AV167=1),1,0)</f>
        <v>0</v>
      </c>
      <c r="AW171" s="263">
        <f>($H45-AV$8)/365</f>
        <v>-2.7397260273972603E-3</v>
      </c>
      <c r="AX171" s="263">
        <f>IF(AND(AX165=1,AX166=0,AX167=1),1,0)</f>
        <v>0</v>
      </c>
      <c r="AY171" s="263">
        <f>($H45-AX$8)/365</f>
        <v>-1.0027397260273974</v>
      </c>
      <c r="AZ171" s="263">
        <f>IF(AND(AZ165=1,AZ166=0,AZ167=1),1,0)</f>
        <v>0</v>
      </c>
      <c r="BA171" s="269">
        <f>($H45-AZ$8)/365</f>
        <v>-2.0027397260273974</v>
      </c>
    </row>
    <row r="172" spans="40:53" x14ac:dyDescent="0.35">
      <c r="AN172" s="262"/>
      <c r="AO172" s="242"/>
      <c r="AP172" s="242" t="s">
        <v>418</v>
      </c>
      <c r="AQ172" s="242"/>
      <c r="AR172" s="268">
        <f>IF(AND(AR164=0,AR165=0,AR167=0),1,0)</f>
        <v>0</v>
      </c>
      <c r="AS172" s="270">
        <f>(AR$9-$G45)/365</f>
        <v>3.0027397260273974</v>
      </c>
      <c r="AT172" s="268">
        <f>IF(AND(AT164=0,AT165=0,AT167=0),1,0)</f>
        <v>0</v>
      </c>
      <c r="AU172" s="263">
        <f>(AT$9-$G45)/365</f>
        <v>4.0027397260273974</v>
      </c>
      <c r="AV172" s="268">
        <f>IF(AND(AV164=0,AV165=0,AV167=0),1,0)</f>
        <v>0</v>
      </c>
      <c r="AW172" s="263">
        <f>(AV$9-$G45)/365</f>
        <v>5.0027397260273974</v>
      </c>
      <c r="AX172" s="268">
        <f>IF(AND(AX164=0,AX165=0,AX167=0),1,0)</f>
        <v>0</v>
      </c>
      <c r="AY172" s="263">
        <f>(AX$9-$G45)/365</f>
        <v>6.0027397260273974</v>
      </c>
      <c r="AZ172" s="268">
        <f>IF(AND(AZ164=0,AZ165=0,AZ167=0),1,0)</f>
        <v>0</v>
      </c>
      <c r="BA172" s="269">
        <f>(AZ$9-$G45)/365</f>
        <v>7.0054794520547947</v>
      </c>
    </row>
    <row r="173" spans="40:53" x14ac:dyDescent="0.35">
      <c r="AN173" s="262"/>
      <c r="AO173" s="242"/>
      <c r="AP173" s="242" t="s">
        <v>419</v>
      </c>
      <c r="AQ173" s="242"/>
      <c r="AR173" s="263">
        <f>IF(AND(AR165=0,AR167=1),1,0)</f>
        <v>0</v>
      </c>
      <c r="AS173" s="263">
        <f>(F45-$G45)/365</f>
        <v>-122.08712328767125</v>
      </c>
      <c r="AT173" s="263">
        <f>IF(AND(AT165=0,AT167=1),1,0)</f>
        <v>0</v>
      </c>
      <c r="AU173" s="263">
        <f>($H45-$G45)/365</f>
        <v>4</v>
      </c>
      <c r="AV173" s="263">
        <f>IF(AND(AV165=0,AV167=1),1,0)</f>
        <v>0</v>
      </c>
      <c r="AW173" s="263">
        <f>($H45-$G45)/365</f>
        <v>4</v>
      </c>
      <c r="AX173" s="263">
        <f>IF(AND(AX165=0,AX167=1),1,0)</f>
        <v>0</v>
      </c>
      <c r="AY173" s="263">
        <f>($H45-$G45)/365</f>
        <v>4</v>
      </c>
      <c r="AZ173" s="263">
        <f>IF(AND(AZ165=0,AZ167=1),1,0)</f>
        <v>0</v>
      </c>
      <c r="BA173" s="269">
        <f>($H45-$G45)/365</f>
        <v>4</v>
      </c>
    </row>
    <row r="174" spans="40:53" x14ac:dyDescent="0.35">
      <c r="AN174" s="271"/>
      <c r="AO174" s="272"/>
      <c r="AP174" s="272"/>
      <c r="AQ174" s="272"/>
      <c r="AR174" s="272"/>
      <c r="AS174" s="272"/>
      <c r="AT174" s="272"/>
      <c r="AU174" s="272"/>
      <c r="AV174" s="272"/>
      <c r="AW174" s="272"/>
      <c r="AX174" s="272"/>
      <c r="AY174" s="272"/>
      <c r="AZ174" s="272"/>
      <c r="BA174" s="273"/>
    </row>
    <row r="175" spans="40:53" x14ac:dyDescent="0.35">
      <c r="AN175" s="262">
        <v>46</v>
      </c>
      <c r="AO175" s="242" t="s">
        <v>406</v>
      </c>
      <c r="AP175" s="242"/>
      <c r="AQ175" s="242"/>
      <c r="AR175" s="242">
        <f>IF($G$46&gt;=$AR$9,1,0)</f>
        <v>0</v>
      </c>
      <c r="AS175" s="265"/>
      <c r="AT175" s="242">
        <f>IF($G$46&gt;=AT$9,1,0)</f>
        <v>0</v>
      </c>
      <c r="AU175" s="265"/>
      <c r="AV175" s="242">
        <f>IF($G$46&gt;=AV$9,1,0)</f>
        <v>0</v>
      </c>
      <c r="AW175" s="265"/>
      <c r="AX175" s="242">
        <f>IF($G$46&gt;=AX$9,1,0)</f>
        <v>0</v>
      </c>
      <c r="AY175" s="265"/>
      <c r="AZ175" s="242">
        <f>IF($G$46&gt;=AZ$9,1,0)</f>
        <v>0</v>
      </c>
      <c r="BA175" s="267"/>
    </row>
    <row r="176" spans="40:53" x14ac:dyDescent="0.35">
      <c r="AN176" s="262"/>
      <c r="AO176" s="242" t="s">
        <v>408</v>
      </c>
      <c r="AP176" s="242"/>
      <c r="AQ176" s="242"/>
      <c r="AR176" s="268">
        <f>IF($G$46&lt;=$AR$8,1,0)</f>
        <v>1</v>
      </c>
      <c r="AS176" s="265"/>
      <c r="AT176" s="268">
        <f>IF($G$46&lt;=AT$8,1,0)</f>
        <v>1</v>
      </c>
      <c r="AU176" s="265"/>
      <c r="AV176" s="268">
        <f>IF($G$46&lt;=AV$8,1,0)</f>
        <v>1</v>
      </c>
      <c r="AW176" s="265"/>
      <c r="AX176" s="268">
        <f>IF($G$46&lt;=AX$8,1,0)</f>
        <v>1</v>
      </c>
      <c r="AY176" s="265"/>
      <c r="AZ176" s="268">
        <f>IF($G$46&lt;=AZ$8,1,0)</f>
        <v>1</v>
      </c>
      <c r="BA176" s="267"/>
    </row>
    <row r="177" spans="40:53" x14ac:dyDescent="0.35">
      <c r="AN177" s="262"/>
      <c r="AO177" s="242" t="s">
        <v>409</v>
      </c>
      <c r="AP177" s="242"/>
      <c r="AQ177" s="242"/>
      <c r="AR177" s="268">
        <f>IF($H$46&lt;=$AR$8,1,0)</f>
        <v>0</v>
      </c>
      <c r="AS177" s="265"/>
      <c r="AT177" s="268">
        <f>IF($H$46&lt;=AT$8,1,0)</f>
        <v>0</v>
      </c>
      <c r="AU177" s="265"/>
      <c r="AV177" s="268">
        <f>IF($H$46&lt;=AV$8,1,0)</f>
        <v>1</v>
      </c>
      <c r="AW177" s="265"/>
      <c r="AX177" s="268">
        <f>IF($H$46&lt;=AX$8,1,0)</f>
        <v>1</v>
      </c>
      <c r="AY177" s="265"/>
      <c r="AZ177" s="268">
        <f>IF($H$46&lt;=AZ$8,1,0)</f>
        <v>1</v>
      </c>
      <c r="BA177" s="267"/>
    </row>
    <row r="178" spans="40:53" x14ac:dyDescent="0.35">
      <c r="AN178" s="262"/>
      <c r="AO178" s="242" t="s">
        <v>411</v>
      </c>
      <c r="AP178" s="242"/>
      <c r="AQ178" s="242"/>
      <c r="AR178" s="268">
        <f>IF($H$46&lt;=$AR$9,1,0)</f>
        <v>0</v>
      </c>
      <c r="AS178" s="265"/>
      <c r="AT178" s="268">
        <f>IF($H$46&lt;=AT$9,1,0)</f>
        <v>1</v>
      </c>
      <c r="AU178" s="265"/>
      <c r="AV178" s="268">
        <f>IF($H$46&lt;=AV$9,1,0)</f>
        <v>1</v>
      </c>
      <c r="AW178" s="265"/>
      <c r="AX178" s="268">
        <f>IF($H$46&lt;=AX$9,1,0)</f>
        <v>1</v>
      </c>
      <c r="AY178" s="265"/>
      <c r="AZ178" s="268">
        <f>IF($H$46&lt;=AZ$9,1,0)</f>
        <v>1</v>
      </c>
      <c r="BA178" s="267"/>
    </row>
    <row r="179" spans="40:53" x14ac:dyDescent="0.35">
      <c r="AN179" s="262"/>
      <c r="AO179" s="242"/>
      <c r="AP179" s="242"/>
      <c r="AQ179" s="242"/>
      <c r="AR179" s="268" t="s">
        <v>412</v>
      </c>
      <c r="AS179" s="265" t="s">
        <v>413</v>
      </c>
      <c r="AT179" s="268" t="s">
        <v>412</v>
      </c>
      <c r="AU179" s="265" t="s">
        <v>413</v>
      </c>
      <c r="AV179" s="268" t="s">
        <v>412</v>
      </c>
      <c r="AW179" s="265" t="s">
        <v>413</v>
      </c>
      <c r="AX179" s="268" t="s">
        <v>412</v>
      </c>
      <c r="AY179" s="265" t="s">
        <v>413</v>
      </c>
      <c r="AZ179" s="268" t="s">
        <v>412</v>
      </c>
      <c r="BA179" s="267" t="s">
        <v>413</v>
      </c>
    </row>
    <row r="180" spans="40:53" x14ac:dyDescent="0.35">
      <c r="AN180" s="262"/>
      <c r="AO180" s="242"/>
      <c r="AP180" s="242" t="s">
        <v>415</v>
      </c>
      <c r="AQ180" s="242"/>
      <c r="AR180" s="242">
        <f>IF(AND(AR176=1,AR178=0)=TRUE,1,0)</f>
        <v>1</v>
      </c>
      <c r="AS180" s="242">
        <v>1</v>
      </c>
      <c r="AT180" s="242">
        <f>IF(AND(AT176=1,AT178=0)=TRUE,1,0)</f>
        <v>0</v>
      </c>
      <c r="AU180" s="242">
        <v>1</v>
      </c>
      <c r="AV180" s="242">
        <f>IF(AND(AV176=1,AV178=0)=TRUE,1,0)</f>
        <v>0</v>
      </c>
      <c r="AW180" s="242">
        <v>1</v>
      </c>
      <c r="AX180" s="242">
        <f>IF(AND(AX176=1,AX178=0)=TRUE,1,0)</f>
        <v>0</v>
      </c>
      <c r="AY180" s="242">
        <v>1</v>
      </c>
      <c r="AZ180" s="242">
        <f>IF(AND(AZ176=1,AZ178=0)=TRUE,1,0)</f>
        <v>0</v>
      </c>
      <c r="BA180" s="264">
        <v>1</v>
      </c>
    </row>
    <row r="181" spans="40:53" x14ac:dyDescent="0.35">
      <c r="AN181" s="262"/>
      <c r="AO181" s="242"/>
      <c r="AP181" s="242" t="s">
        <v>416</v>
      </c>
      <c r="AQ181" s="242"/>
      <c r="AR181" s="268">
        <f>IF(AND(AR176=1,AR177=1,AR178=1),1,0)+AR175</f>
        <v>0</v>
      </c>
      <c r="AS181" s="263">
        <v>0</v>
      </c>
      <c r="AT181" s="268">
        <f>IF(AND(AT176=1,AT177=1,AT178=1),1,0)+AT175</f>
        <v>0</v>
      </c>
      <c r="AU181" s="263">
        <v>0</v>
      </c>
      <c r="AV181" s="268">
        <f>IF(AND(AV176=1,AV177=1,AV178=1),1,0)+AV175</f>
        <v>1</v>
      </c>
      <c r="AW181" s="263">
        <v>0</v>
      </c>
      <c r="AX181" s="268">
        <f>IF(AND(AX176=1,AX177=1,AX178=1),1,0)+AX175</f>
        <v>1</v>
      </c>
      <c r="AY181" s="263">
        <v>0</v>
      </c>
      <c r="AZ181" s="268">
        <f>IF(AND(AZ176=1,AZ177=1,AZ178=1),1,0)+AZ175</f>
        <v>1</v>
      </c>
      <c r="BA181" s="269">
        <v>0</v>
      </c>
    </row>
    <row r="182" spans="40:53" x14ac:dyDescent="0.35">
      <c r="AN182" s="262"/>
      <c r="AO182" s="242"/>
      <c r="AP182" s="242" t="s">
        <v>417</v>
      </c>
      <c r="AQ182" s="242"/>
      <c r="AR182" s="263">
        <f>IF(AND(AR176=1,AR177=0,AR178=1),1,0)</f>
        <v>0</v>
      </c>
      <c r="AS182" s="270">
        <f>($H46-AR$8+1)/365</f>
        <v>2.0027397260273974</v>
      </c>
      <c r="AT182" s="263">
        <f>IF(AND(AT176=1,AT177=0,AT178=1),1,0)</f>
        <v>1</v>
      </c>
      <c r="AU182" s="263">
        <f>($H46-AT$8)/365</f>
        <v>0.99726027397260275</v>
      </c>
      <c r="AV182" s="263">
        <f>IF(AND(AV176=1,AV177=0,AV178=1),1,0)</f>
        <v>0</v>
      </c>
      <c r="AW182" s="263">
        <f>($H46-AV$8)/365</f>
        <v>-2.7397260273972603E-3</v>
      </c>
      <c r="AX182" s="263">
        <f>IF(AND(AX176=1,AX177=0,AX178=1),1,0)</f>
        <v>0</v>
      </c>
      <c r="AY182" s="263">
        <f>($H46-AX$8)/365</f>
        <v>-1.0027397260273974</v>
      </c>
      <c r="AZ182" s="263">
        <f>IF(AND(AZ176=1,AZ177=0,AZ178=1),1,0)</f>
        <v>0</v>
      </c>
      <c r="BA182" s="269">
        <f>($H46-AZ$8)/365</f>
        <v>-2.0027397260273974</v>
      </c>
    </row>
    <row r="183" spans="40:53" x14ac:dyDescent="0.35">
      <c r="AN183" s="262"/>
      <c r="AO183" s="242"/>
      <c r="AP183" s="242" t="s">
        <v>418</v>
      </c>
      <c r="AQ183" s="242"/>
      <c r="AR183" s="268">
        <f>IF(AND(AR175=0,AR176=0,AR178=0),1,0)</f>
        <v>0</v>
      </c>
      <c r="AS183" s="270">
        <f>(AR$9-$G46)/365</f>
        <v>3.0027397260273974</v>
      </c>
      <c r="AT183" s="268">
        <f>IF(AND(AT175=0,AT176=0,AT178=0),1,0)</f>
        <v>0</v>
      </c>
      <c r="AU183" s="263">
        <f>(AT$9-$G46)/365</f>
        <v>4.0027397260273974</v>
      </c>
      <c r="AV183" s="268">
        <f>IF(AND(AV175=0,AV176=0,AV178=0),1,0)</f>
        <v>0</v>
      </c>
      <c r="AW183" s="263">
        <f>(AV$9-$G46)/365</f>
        <v>5.0027397260273974</v>
      </c>
      <c r="AX183" s="268">
        <f>IF(AND(AX175=0,AX176=0,AX178=0),1,0)</f>
        <v>0</v>
      </c>
      <c r="AY183" s="263">
        <f>(AX$9-$G46)/365</f>
        <v>6.0027397260273974</v>
      </c>
      <c r="AZ183" s="268">
        <f>IF(AND(AZ175=0,AZ176=0,AZ178=0),1,0)</f>
        <v>0</v>
      </c>
      <c r="BA183" s="269">
        <f>(AZ$9-$G46)/365</f>
        <v>7.0054794520547947</v>
      </c>
    </row>
    <row r="184" spans="40:53" x14ac:dyDescent="0.35">
      <c r="AN184" s="262"/>
      <c r="AO184" s="242"/>
      <c r="AP184" s="242" t="s">
        <v>419</v>
      </c>
      <c r="AQ184" s="242"/>
      <c r="AR184" s="263">
        <f>IF(AND(AR176=0,AR178=1),1,0)</f>
        <v>0</v>
      </c>
      <c r="AS184" s="263">
        <f>(F46-$G46)/365</f>
        <v>-122.08712328767125</v>
      </c>
      <c r="AT184" s="263">
        <f>IF(AND(AT176=0,AT178=1),1,0)</f>
        <v>0</v>
      </c>
      <c r="AU184" s="263">
        <f>($H46-$G46)/365</f>
        <v>4</v>
      </c>
      <c r="AV184" s="263">
        <f>IF(AND(AV176=0,AV178=1),1,0)</f>
        <v>0</v>
      </c>
      <c r="AW184" s="263">
        <f>($H46-$G46)/365</f>
        <v>4</v>
      </c>
      <c r="AX184" s="263">
        <f>IF(AND(AX176=0,AX178=1),1,0)</f>
        <v>0</v>
      </c>
      <c r="AY184" s="263">
        <f>($H46-$G46)/365</f>
        <v>4</v>
      </c>
      <c r="AZ184" s="263">
        <f>IF(AND(AZ176=0,AZ178=1),1,0)</f>
        <v>0</v>
      </c>
      <c r="BA184" s="269">
        <f>($H46-$G46)/365</f>
        <v>4</v>
      </c>
    </row>
    <row r="185" spans="40:53" x14ac:dyDescent="0.35">
      <c r="AN185" s="271"/>
      <c r="AO185" s="272"/>
      <c r="AP185" s="272"/>
      <c r="AQ185" s="272"/>
      <c r="AR185" s="272"/>
      <c r="AS185" s="272"/>
      <c r="AT185" s="272"/>
      <c r="AU185" s="272"/>
      <c r="AV185" s="272"/>
      <c r="AW185" s="272"/>
      <c r="AX185" s="272"/>
      <c r="AY185" s="272"/>
      <c r="AZ185" s="272"/>
      <c r="BA185" s="273"/>
    </row>
    <row r="186" spans="40:53" x14ac:dyDescent="0.35">
      <c r="AN186" s="262">
        <v>47</v>
      </c>
      <c r="AO186" s="242" t="s">
        <v>406</v>
      </c>
      <c r="AP186" s="242"/>
      <c r="AQ186" s="242"/>
      <c r="AR186" s="242">
        <f>IF($G$47&gt;=$AR$9,1,0)</f>
        <v>0</v>
      </c>
      <c r="AS186" s="265"/>
      <c r="AT186" s="242">
        <f>IF($G$47&gt;=AT$9,1,0)</f>
        <v>0</v>
      </c>
      <c r="AU186" s="265"/>
      <c r="AV186" s="242">
        <f>IF($G$47&gt;=AV$9,1,0)</f>
        <v>0</v>
      </c>
      <c r="AW186" s="265"/>
      <c r="AX186" s="242">
        <f>IF($G$47&gt;=AX$9,1,0)</f>
        <v>0</v>
      </c>
      <c r="AY186" s="265"/>
      <c r="AZ186" s="242">
        <f>IF($G$47&gt;=AZ$9,1,0)</f>
        <v>0</v>
      </c>
      <c r="BA186" s="267"/>
    </row>
    <row r="187" spans="40:53" x14ac:dyDescent="0.35">
      <c r="AN187" s="262"/>
      <c r="AO187" s="242" t="s">
        <v>408</v>
      </c>
      <c r="AP187" s="242"/>
      <c r="AQ187" s="242"/>
      <c r="AR187" s="268">
        <f>IF($G$47&lt;=$AR$8,1,0)</f>
        <v>1</v>
      </c>
      <c r="AS187" s="265"/>
      <c r="AT187" s="268">
        <f>IF($G$47&lt;=AT$8,1,0)</f>
        <v>1</v>
      </c>
      <c r="AU187" s="265"/>
      <c r="AV187" s="268">
        <f>IF($G$47&lt;=AV$8,1,0)</f>
        <v>1</v>
      </c>
      <c r="AW187" s="265"/>
      <c r="AX187" s="268">
        <f>IF($G$47&lt;=AX$8,1,0)</f>
        <v>1</v>
      </c>
      <c r="AY187" s="265"/>
      <c r="AZ187" s="268">
        <f>IF($G$47&lt;=AZ$8,1,0)</f>
        <v>1</v>
      </c>
      <c r="BA187" s="267"/>
    </row>
    <row r="188" spans="40:53" x14ac:dyDescent="0.35">
      <c r="AN188" s="262"/>
      <c r="AO188" s="242" t="s">
        <v>409</v>
      </c>
      <c r="AP188" s="242"/>
      <c r="AQ188" s="242"/>
      <c r="AR188" s="268">
        <f>IF($H$47&lt;=$AR$8,1,0)</f>
        <v>0</v>
      </c>
      <c r="AS188" s="265"/>
      <c r="AT188" s="268">
        <f>IF($H$47&lt;=AT$8,1,0)</f>
        <v>0</v>
      </c>
      <c r="AU188" s="265"/>
      <c r="AV188" s="268">
        <f>IF($H$47&lt;=AV$8,1,0)</f>
        <v>1</v>
      </c>
      <c r="AW188" s="265"/>
      <c r="AX188" s="268">
        <f>IF($H$47&lt;=AX$8,1,0)</f>
        <v>1</v>
      </c>
      <c r="AY188" s="265"/>
      <c r="AZ188" s="268">
        <f>IF($H$47&lt;=AZ$8,1,0)</f>
        <v>1</v>
      </c>
      <c r="BA188" s="267"/>
    </row>
    <row r="189" spans="40:53" x14ac:dyDescent="0.35">
      <c r="AN189" s="262"/>
      <c r="AO189" s="242" t="s">
        <v>411</v>
      </c>
      <c r="AP189" s="242"/>
      <c r="AQ189" s="242"/>
      <c r="AR189" s="268">
        <f>IF($H$47&lt;=$AR$9,1,0)</f>
        <v>0</v>
      </c>
      <c r="AS189" s="265"/>
      <c r="AT189" s="268">
        <f>IF($H$47&lt;=AT$9,1,0)</f>
        <v>1</v>
      </c>
      <c r="AU189" s="265"/>
      <c r="AV189" s="268">
        <f>IF($H$47&lt;=AV$9,1,0)</f>
        <v>1</v>
      </c>
      <c r="AW189" s="265"/>
      <c r="AX189" s="268">
        <f>IF($H$47&lt;=AX$9,1,0)</f>
        <v>1</v>
      </c>
      <c r="AY189" s="265"/>
      <c r="AZ189" s="268">
        <f>IF($H$47&lt;=AZ$9,1,0)</f>
        <v>1</v>
      </c>
      <c r="BA189" s="267"/>
    </row>
    <row r="190" spans="40:53" x14ac:dyDescent="0.35">
      <c r="AN190" s="262"/>
      <c r="AO190" s="242"/>
      <c r="AP190" s="242"/>
      <c r="AQ190" s="242"/>
      <c r="AR190" s="268" t="s">
        <v>412</v>
      </c>
      <c r="AS190" s="265" t="s">
        <v>413</v>
      </c>
      <c r="AT190" s="268" t="s">
        <v>412</v>
      </c>
      <c r="AU190" s="265" t="s">
        <v>413</v>
      </c>
      <c r="AV190" s="268" t="s">
        <v>412</v>
      </c>
      <c r="AW190" s="265" t="s">
        <v>413</v>
      </c>
      <c r="AX190" s="268" t="s">
        <v>412</v>
      </c>
      <c r="AY190" s="265" t="s">
        <v>413</v>
      </c>
      <c r="AZ190" s="268" t="s">
        <v>412</v>
      </c>
      <c r="BA190" s="267" t="s">
        <v>413</v>
      </c>
    </row>
    <row r="191" spans="40:53" x14ac:dyDescent="0.35">
      <c r="AN191" s="262"/>
      <c r="AO191" s="242"/>
      <c r="AP191" s="242"/>
      <c r="AQ191" s="242"/>
      <c r="AR191" s="242">
        <f>IF(AND(AR187=1,AR189=0)=TRUE,1,0)</f>
        <v>1</v>
      </c>
      <c r="AS191" s="242">
        <v>1</v>
      </c>
      <c r="AT191" s="242">
        <f>IF(AND(AT187=1,AT189=0)=TRUE,1,0)</f>
        <v>0</v>
      </c>
      <c r="AU191" s="242">
        <v>1</v>
      </c>
      <c r="AV191" s="242">
        <f>IF(AND(AV187=1,AV189=0)=TRUE,1,0)</f>
        <v>0</v>
      </c>
      <c r="AW191" s="242">
        <v>1</v>
      </c>
      <c r="AX191" s="242">
        <f>IF(AND(AX187=1,AX189=0)=TRUE,1,0)</f>
        <v>0</v>
      </c>
      <c r="AY191" s="242">
        <v>1</v>
      </c>
      <c r="AZ191" s="242">
        <f>IF(AND(AZ187=1,AZ189=0)=TRUE,1,0)</f>
        <v>0</v>
      </c>
      <c r="BA191" s="264">
        <v>1</v>
      </c>
    </row>
    <row r="192" spans="40:53" x14ac:dyDescent="0.35">
      <c r="AN192" s="262"/>
      <c r="AO192" s="242"/>
      <c r="AP192" s="242" t="s">
        <v>416</v>
      </c>
      <c r="AQ192" s="242"/>
      <c r="AR192" s="268">
        <f>IF(AND(AR187=1,AR188=1,AR189=1),1,0)+AR186</f>
        <v>0</v>
      </c>
      <c r="AS192" s="263">
        <v>0</v>
      </c>
      <c r="AT192" s="268">
        <f>IF(AND(AT187=1,AT188=1,AT189=1),1,0)+AT186</f>
        <v>0</v>
      </c>
      <c r="AU192" s="263">
        <v>0</v>
      </c>
      <c r="AV192" s="268">
        <f>IF(AND(AV187=1,AV188=1,AV189=1),1,0)+AV186</f>
        <v>1</v>
      </c>
      <c r="AW192" s="263">
        <v>0</v>
      </c>
      <c r="AX192" s="268">
        <f>IF(AND(AX187=1,AX188=1,AX189=1),1,0)+AX186</f>
        <v>1</v>
      </c>
      <c r="AY192" s="263">
        <v>0</v>
      </c>
      <c r="AZ192" s="268">
        <f>IF(AND(AZ187=1,AZ188=1,AZ189=1),1,0)+AZ186</f>
        <v>1</v>
      </c>
      <c r="BA192" s="269">
        <v>0</v>
      </c>
    </row>
    <row r="193" spans="40:53" x14ac:dyDescent="0.35">
      <c r="AN193" s="262"/>
      <c r="AO193" s="242"/>
      <c r="AP193" s="242" t="s">
        <v>417</v>
      </c>
      <c r="AQ193" s="242"/>
      <c r="AR193" s="263">
        <f>IF(AND(AR187=1,AR188=0,AR189=1),1,0)</f>
        <v>0</v>
      </c>
      <c r="AS193" s="270">
        <f>($H47-AR$8+1)/365</f>
        <v>2.0027397260273974</v>
      </c>
      <c r="AT193" s="263">
        <f>IF(AND(AT187=1,AT188=0,AT189=1),1,0)</f>
        <v>1</v>
      </c>
      <c r="AU193" s="263">
        <f>($H47-AT$8)/365</f>
        <v>0.99726027397260275</v>
      </c>
      <c r="AV193" s="263">
        <f>IF(AND(AV187=1,AV188=0,AV189=1),1,0)</f>
        <v>0</v>
      </c>
      <c r="AW193" s="263">
        <f>($H47-AV$8)/365</f>
        <v>-2.7397260273972603E-3</v>
      </c>
      <c r="AX193" s="263">
        <f>IF(AND(AX187=1,AX188=0,AX189=1),1,0)</f>
        <v>0</v>
      </c>
      <c r="AY193" s="263">
        <f>($H47-AX$8)/365</f>
        <v>-1.0027397260273974</v>
      </c>
      <c r="AZ193" s="263">
        <f>IF(AND(AZ187=1,AZ188=0,AZ189=1),1,0)</f>
        <v>0</v>
      </c>
      <c r="BA193" s="269">
        <f>($H47-AZ$8)/365</f>
        <v>-2.0027397260273974</v>
      </c>
    </row>
    <row r="194" spans="40:53" x14ac:dyDescent="0.35">
      <c r="AN194" s="262"/>
      <c r="AO194" s="242"/>
      <c r="AP194" s="242" t="s">
        <v>418</v>
      </c>
      <c r="AQ194" s="242"/>
      <c r="AR194" s="268">
        <f>IF(AND(AR186=0,AR187=0,AR189=0),1,0)</f>
        <v>0</v>
      </c>
      <c r="AS194" s="270">
        <f>(AR$9-$G47)/365</f>
        <v>3.0027397260273974</v>
      </c>
      <c r="AT194" s="268">
        <f>IF(AND(AT186=0,AT187=0,AT189=0),1,0)</f>
        <v>0</v>
      </c>
      <c r="AU194" s="263">
        <f>(AT$9-$G47)/365</f>
        <v>4.0027397260273974</v>
      </c>
      <c r="AV194" s="268">
        <f>IF(AND(AV186=0,AV187=0,AV189=0),1,0)</f>
        <v>0</v>
      </c>
      <c r="AW194" s="263">
        <f>(AV$9-$G47)/365</f>
        <v>5.0027397260273974</v>
      </c>
      <c r="AX194" s="268">
        <f>IF(AND(AX186=0,AX187=0,AX189=0),1,0)</f>
        <v>0</v>
      </c>
      <c r="AY194" s="263">
        <f>(AX$9-$G47)/365</f>
        <v>6.0027397260273974</v>
      </c>
      <c r="AZ194" s="268">
        <f>IF(AND(AZ186=0,AZ187=0,AZ189=0),1,0)</f>
        <v>0</v>
      </c>
      <c r="BA194" s="269">
        <f>(AZ$9-$G47)/365</f>
        <v>7.0054794520547947</v>
      </c>
    </row>
    <row r="195" spans="40:53" x14ac:dyDescent="0.35">
      <c r="AN195" s="262"/>
      <c r="AO195" s="242"/>
      <c r="AP195" s="242" t="s">
        <v>419</v>
      </c>
      <c r="AQ195" s="242"/>
      <c r="AR195" s="263">
        <f>IF(AND(AR187=0,AR189=1),1,0)</f>
        <v>0</v>
      </c>
      <c r="AS195" s="263">
        <f>(F47-$G47)/365</f>
        <v>-122.08712328767125</v>
      </c>
      <c r="AT195" s="263">
        <f>IF(AND(AT187=0,AT189=1),1,0)</f>
        <v>0</v>
      </c>
      <c r="AU195" s="263">
        <f>($H47-$G47)/365</f>
        <v>4</v>
      </c>
      <c r="AV195" s="263">
        <f>IF(AND(AV187=0,AV189=1),1,0)</f>
        <v>0</v>
      </c>
      <c r="AW195" s="263">
        <f>($H47-$G47)/365</f>
        <v>4</v>
      </c>
      <c r="AX195" s="263">
        <f>IF(AND(AX187=0,AX189=1),1,0)</f>
        <v>0</v>
      </c>
      <c r="AY195" s="263">
        <f>($H47-$G47)/365</f>
        <v>4</v>
      </c>
      <c r="AZ195" s="263">
        <f>IF(AND(AZ187=0,AZ189=1),1,0)</f>
        <v>0</v>
      </c>
      <c r="BA195" s="269">
        <f>($H47-$G47)/365</f>
        <v>4</v>
      </c>
    </row>
    <row r="196" spans="40:53" x14ac:dyDescent="0.35">
      <c r="AN196" s="271"/>
      <c r="AO196" s="272"/>
      <c r="AP196" s="272"/>
      <c r="AQ196" s="272"/>
      <c r="AR196" s="272"/>
      <c r="AS196" s="272"/>
      <c r="AT196" s="272"/>
      <c r="AU196" s="272"/>
      <c r="AV196" s="272"/>
      <c r="AW196" s="272"/>
      <c r="AX196" s="272"/>
      <c r="AY196" s="272"/>
      <c r="AZ196" s="272"/>
      <c r="BA196" s="273"/>
    </row>
    <row r="197" spans="40:53" x14ac:dyDescent="0.35">
      <c r="AN197" s="262">
        <v>48</v>
      </c>
      <c r="AO197" s="242" t="s">
        <v>406</v>
      </c>
      <c r="AP197" s="242"/>
      <c r="AQ197" s="242"/>
      <c r="AR197" s="242">
        <f>IF($G$48&gt;=$AR$9,1,0)</f>
        <v>0</v>
      </c>
      <c r="AS197" s="265"/>
      <c r="AT197" s="242">
        <f>IF($G$48&gt;=AT$9,1,0)</f>
        <v>0</v>
      </c>
      <c r="AU197" s="265"/>
      <c r="AV197" s="242">
        <f>IF($G$48&gt;=AV$9,1,0)</f>
        <v>0</v>
      </c>
      <c r="AW197" s="265"/>
      <c r="AX197" s="242">
        <f>IF($G$48&gt;=AX$9,1,0)</f>
        <v>0</v>
      </c>
      <c r="AY197" s="265"/>
      <c r="AZ197" s="242">
        <f>IF($G$48&gt;=AZ$9,1,0)</f>
        <v>0</v>
      </c>
      <c r="BA197" s="267"/>
    </row>
    <row r="198" spans="40:53" x14ac:dyDescent="0.35">
      <c r="AN198" s="262"/>
      <c r="AO198" s="242" t="s">
        <v>408</v>
      </c>
      <c r="AP198" s="242"/>
      <c r="AQ198" s="242"/>
      <c r="AR198" s="268">
        <f>IF($G$48&lt;=$AR$8,1,0)</f>
        <v>1</v>
      </c>
      <c r="AS198" s="265"/>
      <c r="AT198" s="268">
        <f>IF($G$48&lt;=AT$8,1,0)</f>
        <v>1</v>
      </c>
      <c r="AU198" s="265"/>
      <c r="AV198" s="268">
        <f>IF($G$48&lt;=AV$8,1,0)</f>
        <v>1</v>
      </c>
      <c r="AW198" s="265"/>
      <c r="AX198" s="268">
        <f>IF($G$48&lt;=AX$8,1,0)</f>
        <v>1</v>
      </c>
      <c r="AY198" s="265"/>
      <c r="AZ198" s="268">
        <f>IF($G$48&lt;=AZ$8,1,0)</f>
        <v>1</v>
      </c>
      <c r="BA198" s="267"/>
    </row>
    <row r="199" spans="40:53" x14ac:dyDescent="0.35">
      <c r="AN199" s="262"/>
      <c r="AO199" s="242" t="s">
        <v>409</v>
      </c>
      <c r="AP199" s="242"/>
      <c r="AQ199" s="242"/>
      <c r="AR199" s="268">
        <f>IF($H$48&lt;=$AR$8,1,0)</f>
        <v>0</v>
      </c>
      <c r="AS199" s="265"/>
      <c r="AT199" s="268">
        <f>IF($H$48&lt;=AT$8,1,0)</f>
        <v>0</v>
      </c>
      <c r="AU199" s="265"/>
      <c r="AV199" s="268">
        <f>IF($H$48&lt;=AV$8,1,0)</f>
        <v>1</v>
      </c>
      <c r="AW199" s="265"/>
      <c r="AX199" s="268">
        <f>IF($H$48&lt;=AX$8,1,0)</f>
        <v>1</v>
      </c>
      <c r="AY199" s="265"/>
      <c r="AZ199" s="268">
        <f>IF($H$48&lt;=AZ$8,1,0)</f>
        <v>1</v>
      </c>
      <c r="BA199" s="267"/>
    </row>
    <row r="200" spans="40:53" x14ac:dyDescent="0.35">
      <c r="AN200" s="262"/>
      <c r="AO200" s="242" t="s">
        <v>411</v>
      </c>
      <c r="AP200" s="242"/>
      <c r="AQ200" s="242"/>
      <c r="AR200" s="268">
        <f>IF($H$48&lt;=$AR$9,1,0)</f>
        <v>0</v>
      </c>
      <c r="AS200" s="265"/>
      <c r="AT200" s="268">
        <f>IF($H$48&lt;=AT$9,1,0)</f>
        <v>1</v>
      </c>
      <c r="AU200" s="265"/>
      <c r="AV200" s="268">
        <f>IF($H$48&lt;=AV$9,1,0)</f>
        <v>1</v>
      </c>
      <c r="AW200" s="265"/>
      <c r="AX200" s="268">
        <f>IF($H$48&lt;=AX$9,1,0)</f>
        <v>1</v>
      </c>
      <c r="AY200" s="265"/>
      <c r="AZ200" s="268">
        <f>IF($H$48&lt;=AZ$9,1,0)</f>
        <v>1</v>
      </c>
      <c r="BA200" s="267"/>
    </row>
    <row r="201" spans="40:53" x14ac:dyDescent="0.35">
      <c r="AN201" s="262"/>
      <c r="AO201" s="242"/>
      <c r="AP201" s="242"/>
      <c r="AQ201" s="242"/>
      <c r="AR201" s="268" t="s">
        <v>412</v>
      </c>
      <c r="AS201" s="265" t="s">
        <v>413</v>
      </c>
      <c r="AT201" s="268" t="s">
        <v>412</v>
      </c>
      <c r="AU201" s="265" t="s">
        <v>413</v>
      </c>
      <c r="AV201" s="268" t="s">
        <v>412</v>
      </c>
      <c r="AW201" s="265" t="s">
        <v>413</v>
      </c>
      <c r="AX201" s="268" t="s">
        <v>412</v>
      </c>
      <c r="AY201" s="265" t="s">
        <v>413</v>
      </c>
      <c r="AZ201" s="268" t="s">
        <v>412</v>
      </c>
      <c r="BA201" s="267" t="s">
        <v>413</v>
      </c>
    </row>
    <row r="202" spans="40:53" x14ac:dyDescent="0.35">
      <c r="AN202" s="262"/>
      <c r="AO202" s="242"/>
      <c r="AP202" s="242" t="s">
        <v>415</v>
      </c>
      <c r="AQ202" s="242"/>
      <c r="AR202" s="242">
        <f>IF(AND(AR198=1,AR200=0)=TRUE,1,0)</f>
        <v>1</v>
      </c>
      <c r="AS202" s="242">
        <v>1</v>
      </c>
      <c r="AT202" s="242">
        <f>IF(AND(AT198=1,AT200=0)=TRUE,1,0)</f>
        <v>0</v>
      </c>
      <c r="AU202" s="242">
        <v>1</v>
      </c>
      <c r="AV202" s="242">
        <f>IF(AND(AV198=1,AV200=0)=TRUE,1,0)</f>
        <v>0</v>
      </c>
      <c r="AW202" s="242">
        <v>1</v>
      </c>
      <c r="AX202" s="242">
        <f>IF(AND(AX198=1,AX200=0)=TRUE,1,0)</f>
        <v>0</v>
      </c>
      <c r="AY202" s="242">
        <v>1</v>
      </c>
      <c r="AZ202" s="242">
        <f>IF(AND(AZ198=1,AZ200=0)=TRUE,1,0)</f>
        <v>0</v>
      </c>
      <c r="BA202" s="264">
        <v>1</v>
      </c>
    </row>
    <row r="203" spans="40:53" x14ac:dyDescent="0.35">
      <c r="AN203" s="262"/>
      <c r="AO203" s="242"/>
      <c r="AP203" s="242" t="s">
        <v>416</v>
      </c>
      <c r="AQ203" s="242"/>
      <c r="AR203" s="268">
        <f>IF(AND(AR198=1,AR199=1,AR200=1),1,0)+AR197</f>
        <v>0</v>
      </c>
      <c r="AS203" s="263">
        <v>0</v>
      </c>
      <c r="AT203" s="268">
        <f>IF(AND(AT198=1,AT199=1,AT200=1),1,0)+AT197</f>
        <v>0</v>
      </c>
      <c r="AU203" s="263">
        <v>0</v>
      </c>
      <c r="AV203" s="268">
        <f>IF(AND(AV198=1,AV199=1,AV200=1),1,0)+AV197</f>
        <v>1</v>
      </c>
      <c r="AW203" s="263">
        <v>0</v>
      </c>
      <c r="AX203" s="268">
        <f>IF(AND(AX198=1,AX199=1,AX200=1),1,0)+AX197</f>
        <v>1</v>
      </c>
      <c r="AY203" s="263">
        <v>0</v>
      </c>
      <c r="AZ203" s="268">
        <f>IF(AND(AZ198=1,AZ199=1,AZ200=1),1,0)+AZ197</f>
        <v>1</v>
      </c>
      <c r="BA203" s="269">
        <v>0</v>
      </c>
    </row>
    <row r="204" spans="40:53" x14ac:dyDescent="0.35">
      <c r="AN204" s="262"/>
      <c r="AO204" s="242"/>
      <c r="AP204" s="242" t="s">
        <v>417</v>
      </c>
      <c r="AQ204" s="242"/>
      <c r="AR204" s="263">
        <f>IF(AND(AR198=1,AR199=0,AR200=1),1,0)</f>
        <v>0</v>
      </c>
      <c r="AS204" s="270">
        <f>($H48-AR$8+1)/365</f>
        <v>2.0027397260273974</v>
      </c>
      <c r="AT204" s="263">
        <f>IF(AND(AT198=1,AT199=0,AT200=1),1,0)</f>
        <v>1</v>
      </c>
      <c r="AU204" s="263">
        <f>($H48-AT$8)/365</f>
        <v>0.99726027397260275</v>
      </c>
      <c r="AV204" s="263">
        <f>IF(AND(AV198=1,AV199=0,AV200=1),1,0)</f>
        <v>0</v>
      </c>
      <c r="AW204" s="263">
        <f>($H48-AV$8)/365</f>
        <v>-2.7397260273972603E-3</v>
      </c>
      <c r="AX204" s="263">
        <f>IF(AND(AX198=1,AX199=0,AX200=1),1,0)</f>
        <v>0</v>
      </c>
      <c r="AY204" s="263">
        <f>($H48-AX$8)/365</f>
        <v>-1.0027397260273974</v>
      </c>
      <c r="AZ204" s="263">
        <f>IF(AND(AZ198=1,AZ199=0,AZ200=1),1,0)</f>
        <v>0</v>
      </c>
      <c r="BA204" s="269">
        <f>($H48-AZ$8)/365</f>
        <v>-2.0027397260273974</v>
      </c>
    </row>
    <row r="205" spans="40:53" x14ac:dyDescent="0.35">
      <c r="AN205" s="262"/>
      <c r="AO205" s="242"/>
      <c r="AP205" s="242" t="s">
        <v>418</v>
      </c>
      <c r="AQ205" s="242"/>
      <c r="AR205" s="268">
        <f>IF(AND(AR197=0,AR198=0,AR200=0),1,0)</f>
        <v>0</v>
      </c>
      <c r="AS205" s="270">
        <f>(AR$9-$G48)/365</f>
        <v>3.0027397260273974</v>
      </c>
      <c r="AT205" s="268">
        <f>IF(AND(AT197=0,AT198=0,AT200=0),1,0)</f>
        <v>0</v>
      </c>
      <c r="AU205" s="263">
        <f>(AT$9-$G48)/365</f>
        <v>4.0027397260273974</v>
      </c>
      <c r="AV205" s="268">
        <f>IF(AND(AV197=0,AV198=0,AV200=0),1,0)</f>
        <v>0</v>
      </c>
      <c r="AW205" s="263">
        <f>(AV$9-$G48)/365</f>
        <v>5.0027397260273974</v>
      </c>
      <c r="AX205" s="268">
        <f>IF(AND(AX197=0,AX198=0,AX200=0),1,0)</f>
        <v>0</v>
      </c>
      <c r="AY205" s="263">
        <f>(AX$9-$G48)/365</f>
        <v>6.0027397260273974</v>
      </c>
      <c r="AZ205" s="268">
        <f>IF(AND(AZ197=0,AZ198=0,AZ200=0),1,0)</f>
        <v>0</v>
      </c>
      <c r="BA205" s="269">
        <f>(AZ$9-$G48)/365</f>
        <v>7.0054794520547947</v>
      </c>
    </row>
    <row r="206" spans="40:53" x14ac:dyDescent="0.35">
      <c r="AN206" s="262"/>
      <c r="AO206" s="242"/>
      <c r="AP206" s="242" t="s">
        <v>419</v>
      </c>
      <c r="AQ206" s="242"/>
      <c r="AR206" s="263">
        <f>IF(AND(AR198=0,AR200=1),1,0)</f>
        <v>0</v>
      </c>
      <c r="AS206" s="263">
        <f>(F48-$G48)/365</f>
        <v>-122.08712328767125</v>
      </c>
      <c r="AT206" s="263">
        <f>IF(AND(AT198=0,AT200=1),1,0)</f>
        <v>0</v>
      </c>
      <c r="AU206" s="263">
        <f>($H48-$G48)/365</f>
        <v>4</v>
      </c>
      <c r="AV206" s="263">
        <f>IF(AND(AV198=0,AV200=1),1,0)</f>
        <v>0</v>
      </c>
      <c r="AW206" s="263">
        <f>($H48-$G48)/365</f>
        <v>4</v>
      </c>
      <c r="AX206" s="263">
        <f>IF(AND(AX198=0,AX200=1),1,0)</f>
        <v>0</v>
      </c>
      <c r="AY206" s="263">
        <f>($H48-$G48)/365</f>
        <v>4</v>
      </c>
      <c r="AZ206" s="263">
        <f>IF(AND(AZ198=0,AZ200=1),1,0)</f>
        <v>0</v>
      </c>
      <c r="BA206" s="269">
        <f>($H48-$G48)/365</f>
        <v>4</v>
      </c>
    </row>
    <row r="207" spans="40:53" x14ac:dyDescent="0.35">
      <c r="AN207" s="271"/>
      <c r="AO207" s="272"/>
      <c r="AP207" s="272"/>
      <c r="AQ207" s="272"/>
      <c r="AR207" s="272"/>
      <c r="AS207" s="272"/>
      <c r="AT207" s="272"/>
      <c r="AU207" s="272"/>
      <c r="AV207" s="272"/>
      <c r="AW207" s="272"/>
      <c r="AX207" s="272"/>
      <c r="AY207" s="272"/>
      <c r="AZ207" s="272"/>
      <c r="BA207" s="273"/>
    </row>
    <row r="208" spans="40:53" x14ac:dyDescent="0.35">
      <c r="AN208" s="262">
        <v>49</v>
      </c>
      <c r="AO208" s="242" t="s">
        <v>406</v>
      </c>
      <c r="AP208" s="242"/>
      <c r="AQ208" s="242"/>
      <c r="AR208" s="242">
        <f>IF($G$49&gt;=$AR$9,1,0)</f>
        <v>0</v>
      </c>
      <c r="AS208" s="265"/>
      <c r="AT208" s="242">
        <f>IF($G$49&gt;=AT$9,1,0)</f>
        <v>0</v>
      </c>
      <c r="AU208" s="265"/>
      <c r="AV208" s="242">
        <f>IF($G$49&gt;=AV$9,1,0)</f>
        <v>0</v>
      </c>
      <c r="AW208" s="265"/>
      <c r="AX208" s="242">
        <f>IF($G$49&gt;=AX$9,1,0)</f>
        <v>0</v>
      </c>
      <c r="AY208" s="265"/>
      <c r="AZ208" s="242">
        <f>IF($G$49&gt;=AZ$9,1,0)</f>
        <v>0</v>
      </c>
      <c r="BA208" s="267"/>
    </row>
    <row r="209" spans="40:53" x14ac:dyDescent="0.35">
      <c r="AN209" s="262"/>
      <c r="AO209" s="242" t="s">
        <v>408</v>
      </c>
      <c r="AP209" s="242"/>
      <c r="AQ209" s="242"/>
      <c r="AR209" s="268">
        <f>IF($G$49&lt;=$AR$8,1,0)</f>
        <v>1</v>
      </c>
      <c r="AS209" s="265"/>
      <c r="AT209" s="268">
        <f>IF($G$49&lt;=AT$8,1,0)</f>
        <v>1</v>
      </c>
      <c r="AU209" s="265"/>
      <c r="AV209" s="268">
        <f>IF($G$49&lt;=AV$8,1,0)</f>
        <v>1</v>
      </c>
      <c r="AW209" s="265"/>
      <c r="AX209" s="268">
        <f>IF($G$49&lt;=AX$8,1,0)</f>
        <v>1</v>
      </c>
      <c r="AY209" s="265"/>
      <c r="AZ209" s="268">
        <f>IF($G$49&lt;=AZ$8,1,0)</f>
        <v>1</v>
      </c>
      <c r="BA209" s="267"/>
    </row>
    <row r="210" spans="40:53" x14ac:dyDescent="0.35">
      <c r="AN210" s="262"/>
      <c r="AO210" s="242" t="s">
        <v>409</v>
      </c>
      <c r="AP210" s="242"/>
      <c r="AQ210" s="242"/>
      <c r="AR210" s="268">
        <f>IF($H$49&lt;=$AR$8,1,0)</f>
        <v>0</v>
      </c>
      <c r="AS210" s="265"/>
      <c r="AT210" s="268">
        <f>IF($H$49&lt;=AT$8,1,0)</f>
        <v>0</v>
      </c>
      <c r="AU210" s="265"/>
      <c r="AV210" s="268">
        <f>IF($H$49&lt;=AV$8,1,0)</f>
        <v>1</v>
      </c>
      <c r="AW210" s="265"/>
      <c r="AX210" s="268">
        <f>IF($H$49&lt;=AX$8,1,0)</f>
        <v>1</v>
      </c>
      <c r="AY210" s="265"/>
      <c r="AZ210" s="268">
        <f>IF($H$49&lt;=AZ$8,1,0)</f>
        <v>1</v>
      </c>
      <c r="BA210" s="267"/>
    </row>
    <row r="211" spans="40:53" x14ac:dyDescent="0.35">
      <c r="AN211" s="262"/>
      <c r="AO211" s="242" t="s">
        <v>411</v>
      </c>
      <c r="AP211" s="242"/>
      <c r="AQ211" s="242"/>
      <c r="AR211" s="268">
        <f>IF($H$49&lt;=$AR$9,1,0)</f>
        <v>0</v>
      </c>
      <c r="AS211" s="265"/>
      <c r="AT211" s="268">
        <f>IF($H$49&lt;=AT$9,1,0)</f>
        <v>1</v>
      </c>
      <c r="AU211" s="265"/>
      <c r="AV211" s="268">
        <f>IF($H$49&lt;=AV$9,1,0)</f>
        <v>1</v>
      </c>
      <c r="AW211" s="265"/>
      <c r="AX211" s="268">
        <f>IF($H$49&lt;=AX$9,1,0)</f>
        <v>1</v>
      </c>
      <c r="AY211" s="265"/>
      <c r="AZ211" s="268">
        <f>IF($H$49&lt;=AZ$9,1,0)</f>
        <v>1</v>
      </c>
      <c r="BA211" s="267"/>
    </row>
    <row r="212" spans="40:53" x14ac:dyDescent="0.35">
      <c r="AN212" s="262"/>
      <c r="AO212" s="242"/>
      <c r="AP212" s="242"/>
      <c r="AQ212" s="242"/>
      <c r="AR212" s="268" t="s">
        <v>412</v>
      </c>
      <c r="AS212" s="265" t="s">
        <v>413</v>
      </c>
      <c r="AT212" s="268" t="s">
        <v>412</v>
      </c>
      <c r="AU212" s="265" t="s">
        <v>413</v>
      </c>
      <c r="AV212" s="268" t="s">
        <v>412</v>
      </c>
      <c r="AW212" s="265" t="s">
        <v>413</v>
      </c>
      <c r="AX212" s="268" t="s">
        <v>412</v>
      </c>
      <c r="AY212" s="265" t="s">
        <v>413</v>
      </c>
      <c r="AZ212" s="268" t="s">
        <v>412</v>
      </c>
      <c r="BA212" s="267" t="s">
        <v>413</v>
      </c>
    </row>
    <row r="213" spans="40:53" x14ac:dyDescent="0.35">
      <c r="AN213" s="262"/>
      <c r="AO213" s="242"/>
      <c r="AP213" s="242"/>
      <c r="AQ213" s="242"/>
      <c r="AR213" s="242">
        <f>IF(AND(AR209=1,AR211=0)=TRUE,1,0)</f>
        <v>1</v>
      </c>
      <c r="AS213" s="242">
        <v>1</v>
      </c>
      <c r="AT213" s="242">
        <f>IF(AND(AT209=1,AT211=0)=TRUE,1,0)</f>
        <v>0</v>
      </c>
      <c r="AU213" s="242">
        <v>1</v>
      </c>
      <c r="AV213" s="242">
        <f>IF(AND(AV209=1,AV211=0)=TRUE,1,0)</f>
        <v>0</v>
      </c>
      <c r="AW213" s="242">
        <v>1</v>
      </c>
      <c r="AX213" s="242">
        <f>IF(AND(AX209=1,AX211=0)=TRUE,1,0)</f>
        <v>0</v>
      </c>
      <c r="AY213" s="242">
        <v>1</v>
      </c>
      <c r="AZ213" s="242">
        <f>IF(AND(AZ209=1,AZ211=0)=TRUE,1,0)</f>
        <v>0</v>
      </c>
      <c r="BA213" s="264">
        <v>1</v>
      </c>
    </row>
    <row r="214" spans="40:53" x14ac:dyDescent="0.35">
      <c r="AN214" s="262"/>
      <c r="AO214" s="242"/>
      <c r="AP214" s="242" t="s">
        <v>416</v>
      </c>
      <c r="AQ214" s="242"/>
      <c r="AR214" s="268">
        <f>IF(AND(AR209=1,AR210=1,AR211=1),1,0)+AR208</f>
        <v>0</v>
      </c>
      <c r="AS214" s="263">
        <v>0</v>
      </c>
      <c r="AT214" s="268">
        <f>IF(AND(AT209=1,AT210=1,AT211=1),1,0)+AT208</f>
        <v>0</v>
      </c>
      <c r="AU214" s="263">
        <v>0</v>
      </c>
      <c r="AV214" s="268">
        <f>IF(AND(AV209=1,AV210=1,AV211=1),1,0)+AV208</f>
        <v>1</v>
      </c>
      <c r="AW214" s="263">
        <v>0</v>
      </c>
      <c r="AX214" s="268">
        <f>IF(AND(AX209=1,AX210=1,AX211=1),1,0)+AX208</f>
        <v>1</v>
      </c>
      <c r="AY214" s="263">
        <v>0</v>
      </c>
      <c r="AZ214" s="268">
        <f>IF(AND(AZ209=1,AZ210=1,AZ211=1),1,0)+AZ208</f>
        <v>1</v>
      </c>
      <c r="BA214" s="269">
        <v>0</v>
      </c>
    </row>
    <row r="215" spans="40:53" x14ac:dyDescent="0.35">
      <c r="AN215" s="262"/>
      <c r="AO215" s="242"/>
      <c r="AP215" s="242" t="s">
        <v>417</v>
      </c>
      <c r="AQ215" s="242"/>
      <c r="AR215" s="263">
        <f>IF(AND(AR209=1,AR210=0,AR211=1),1,0)</f>
        <v>0</v>
      </c>
      <c r="AS215" s="270">
        <f>($H49-AR$8+1)/365</f>
        <v>2.0027397260273974</v>
      </c>
      <c r="AT215" s="263">
        <f>IF(AND(AT209=1,AT210=0,AT211=1),1,0)</f>
        <v>1</v>
      </c>
      <c r="AU215" s="263">
        <f>($H49-AT$8)/365</f>
        <v>0.99726027397260275</v>
      </c>
      <c r="AV215" s="263">
        <f>IF(AND(AV209=1,AV210=0,AV211=1),1,0)</f>
        <v>0</v>
      </c>
      <c r="AW215" s="263">
        <f>($H49-AV$8)/365</f>
        <v>-2.7397260273972603E-3</v>
      </c>
      <c r="AX215" s="263">
        <f>IF(AND(AX209=1,AX210=0,AX211=1),1,0)</f>
        <v>0</v>
      </c>
      <c r="AY215" s="263">
        <f>($H49-AX$8)/365</f>
        <v>-1.0027397260273974</v>
      </c>
      <c r="AZ215" s="263">
        <f>IF(AND(AZ209=1,AZ210=0,AZ211=1),1,0)</f>
        <v>0</v>
      </c>
      <c r="BA215" s="269">
        <f>($H49-AZ$8)/365</f>
        <v>-2.0027397260273974</v>
      </c>
    </row>
    <row r="216" spans="40:53" x14ac:dyDescent="0.35">
      <c r="AN216" s="262"/>
      <c r="AO216" s="242"/>
      <c r="AP216" s="242" t="s">
        <v>418</v>
      </c>
      <c r="AQ216" s="242"/>
      <c r="AR216" s="268">
        <f>IF(AND(AR208=0,AR209=0,AR211=0),1,0)</f>
        <v>0</v>
      </c>
      <c r="AS216" s="270">
        <f>(AR$9-$G49)/365</f>
        <v>3.0027397260273974</v>
      </c>
      <c r="AT216" s="268">
        <f>IF(AND(AT208=0,AT209=0,AT211=0),1,0)</f>
        <v>0</v>
      </c>
      <c r="AU216" s="263">
        <f>(AT$9-$G49)/365</f>
        <v>4.0027397260273974</v>
      </c>
      <c r="AV216" s="268">
        <f>IF(AND(AV208=0,AV209=0,AV211=0),1,0)</f>
        <v>0</v>
      </c>
      <c r="AW216" s="263">
        <f>(AV$9-$G49)/365</f>
        <v>5.0027397260273974</v>
      </c>
      <c r="AX216" s="268">
        <f>IF(AND(AX208=0,AX209=0,AX211=0),1,0)</f>
        <v>0</v>
      </c>
      <c r="AY216" s="263">
        <f>(AX$9-$G49)/365</f>
        <v>6.0027397260273974</v>
      </c>
      <c r="AZ216" s="268">
        <f>IF(AND(AZ208=0,AZ209=0,AZ211=0),1,0)</f>
        <v>0</v>
      </c>
      <c r="BA216" s="269">
        <f>(AZ$9-$G49)/365</f>
        <v>7.0054794520547947</v>
      </c>
    </row>
    <row r="217" spans="40:53" x14ac:dyDescent="0.35">
      <c r="AN217" s="262"/>
      <c r="AO217" s="242"/>
      <c r="AP217" s="242" t="s">
        <v>419</v>
      </c>
      <c r="AQ217" s="242"/>
      <c r="AR217" s="263">
        <f>IF(AND(AR209=0,AR211=1),1,0)</f>
        <v>0</v>
      </c>
      <c r="AS217" s="263">
        <f>(F49-$G49)/365</f>
        <v>-122.08712328767125</v>
      </c>
      <c r="AT217" s="263">
        <f>IF(AND(AT209=0,AT211=1),1,0)</f>
        <v>0</v>
      </c>
      <c r="AU217" s="263">
        <f>($H49-$G49)/365</f>
        <v>4</v>
      </c>
      <c r="AV217" s="263">
        <f>IF(AND(AV209=0,AV211=1),1,0)</f>
        <v>0</v>
      </c>
      <c r="AW217" s="263">
        <f>($H49-$G49)/365</f>
        <v>4</v>
      </c>
      <c r="AX217" s="263">
        <f>IF(AND(AX209=0,AX211=1),1,0)</f>
        <v>0</v>
      </c>
      <c r="AY217" s="263">
        <f>($H49-$G49)/365</f>
        <v>4</v>
      </c>
      <c r="AZ217" s="263">
        <f>IF(AND(AZ209=0,AZ211=1),1,0)</f>
        <v>0</v>
      </c>
      <c r="BA217" s="269">
        <f>($H49-$G49)/365</f>
        <v>4</v>
      </c>
    </row>
    <row r="218" spans="40:53" x14ac:dyDescent="0.35">
      <c r="AN218" s="271"/>
      <c r="AO218" s="272"/>
      <c r="AP218" s="272"/>
      <c r="AQ218" s="272"/>
      <c r="AR218" s="272"/>
      <c r="AS218" s="272"/>
      <c r="AT218" s="272"/>
      <c r="AU218" s="272"/>
      <c r="AV218" s="272"/>
      <c r="AW218" s="272"/>
      <c r="AX218" s="272"/>
      <c r="AY218" s="272"/>
      <c r="AZ218" s="272"/>
      <c r="BA218" s="273"/>
    </row>
    <row r="219" spans="40:53" x14ac:dyDescent="0.35">
      <c r="AN219" s="262">
        <v>50</v>
      </c>
      <c r="AO219" s="242" t="s">
        <v>406</v>
      </c>
      <c r="AP219" s="242"/>
      <c r="AQ219" s="242"/>
      <c r="AR219" s="242">
        <f>IF($G$50&gt;=$AR$9,1,0)</f>
        <v>0</v>
      </c>
      <c r="AS219" s="265"/>
      <c r="AT219" s="242">
        <f>IF($G$50&gt;=AT$9,1,0)</f>
        <v>0</v>
      </c>
      <c r="AU219" s="265"/>
      <c r="AV219" s="242">
        <f>IF($G$50&gt;=AV$9,1,0)</f>
        <v>0</v>
      </c>
      <c r="AW219" s="265"/>
      <c r="AX219" s="242">
        <f>IF($G$50&gt;=AX$9,1,0)</f>
        <v>0</v>
      </c>
      <c r="AY219" s="265"/>
      <c r="AZ219" s="242">
        <f>IF($G$50&gt;=AZ$9,1,0)</f>
        <v>0</v>
      </c>
      <c r="BA219" s="267"/>
    </row>
    <row r="220" spans="40:53" x14ac:dyDescent="0.35">
      <c r="AN220" s="262"/>
      <c r="AO220" s="242" t="s">
        <v>408</v>
      </c>
      <c r="AP220" s="242"/>
      <c r="AQ220" s="242"/>
      <c r="AR220" s="268">
        <f>IF($G$50&lt;=$AR$8,1,0)</f>
        <v>1</v>
      </c>
      <c r="AS220" s="265"/>
      <c r="AT220" s="268">
        <f>IF($G$50&lt;=AT$8,1,0)</f>
        <v>1</v>
      </c>
      <c r="AU220" s="265"/>
      <c r="AV220" s="268">
        <f>IF($G$50&lt;=AV$8,1,0)</f>
        <v>1</v>
      </c>
      <c r="AW220" s="265"/>
      <c r="AX220" s="268">
        <f>IF($G$50&lt;=AX$8,1,0)</f>
        <v>1</v>
      </c>
      <c r="AY220" s="265"/>
      <c r="AZ220" s="268">
        <f>IF($G$50&lt;=AZ$8,1,0)</f>
        <v>1</v>
      </c>
      <c r="BA220" s="267"/>
    </row>
    <row r="221" spans="40:53" x14ac:dyDescent="0.35">
      <c r="AN221" s="262"/>
      <c r="AO221" s="242" t="s">
        <v>409</v>
      </c>
      <c r="AP221" s="242"/>
      <c r="AQ221" s="242"/>
      <c r="AR221" s="268">
        <f>IF($H$50&lt;=$AR$8,1,0)</f>
        <v>0</v>
      </c>
      <c r="AS221" s="265"/>
      <c r="AT221" s="268">
        <f>IF($H$50&lt;=AT$8,1,0)</f>
        <v>0</v>
      </c>
      <c r="AU221" s="265"/>
      <c r="AV221" s="268">
        <f>IF($H$50&lt;=AV$8,1,0)</f>
        <v>1</v>
      </c>
      <c r="AW221" s="265"/>
      <c r="AX221" s="268">
        <f>IF($H$50&lt;=AX$8,1,0)</f>
        <v>1</v>
      </c>
      <c r="AY221" s="265"/>
      <c r="AZ221" s="268">
        <f>IF($H$50&lt;=AZ$8,1,0)</f>
        <v>1</v>
      </c>
      <c r="BA221" s="267"/>
    </row>
    <row r="222" spans="40:53" x14ac:dyDescent="0.35">
      <c r="AN222" s="262"/>
      <c r="AO222" s="242" t="s">
        <v>411</v>
      </c>
      <c r="AP222" s="242"/>
      <c r="AQ222" s="242"/>
      <c r="AR222" s="268">
        <f>IF($H$50&lt;=$AR$9,1,0)</f>
        <v>0</v>
      </c>
      <c r="AS222" s="265"/>
      <c r="AT222" s="268">
        <f>IF($H$50&lt;=AT$9,1,0)</f>
        <v>1</v>
      </c>
      <c r="AU222" s="265"/>
      <c r="AV222" s="268">
        <f>IF($H$50&lt;=AV$9,1,0)</f>
        <v>1</v>
      </c>
      <c r="AW222" s="265"/>
      <c r="AX222" s="268">
        <f>IF($H$50&lt;=AX$9,1,0)</f>
        <v>1</v>
      </c>
      <c r="AY222" s="265"/>
      <c r="AZ222" s="268">
        <f>IF($H$50&lt;=AZ$9,1,0)</f>
        <v>1</v>
      </c>
      <c r="BA222" s="267"/>
    </row>
    <row r="223" spans="40:53" x14ac:dyDescent="0.35">
      <c r="AN223" s="262"/>
      <c r="AO223" s="242"/>
      <c r="AP223" s="242"/>
      <c r="AQ223" s="242"/>
      <c r="AR223" s="268" t="s">
        <v>412</v>
      </c>
      <c r="AS223" s="265" t="s">
        <v>413</v>
      </c>
      <c r="AT223" s="268" t="s">
        <v>412</v>
      </c>
      <c r="AU223" s="265" t="s">
        <v>413</v>
      </c>
      <c r="AV223" s="268" t="s">
        <v>412</v>
      </c>
      <c r="AW223" s="265" t="s">
        <v>413</v>
      </c>
      <c r="AX223" s="268" t="s">
        <v>412</v>
      </c>
      <c r="AY223" s="265" t="s">
        <v>413</v>
      </c>
      <c r="AZ223" s="268" t="s">
        <v>412</v>
      </c>
      <c r="BA223" s="267" t="s">
        <v>413</v>
      </c>
    </row>
    <row r="224" spans="40:53" x14ac:dyDescent="0.35">
      <c r="AN224" s="262"/>
      <c r="AO224" s="242"/>
      <c r="AP224" s="242"/>
      <c r="AQ224" s="242"/>
      <c r="AR224" s="242">
        <f>IF(AND(AR220=1,AR222=0)=TRUE,1,0)</f>
        <v>1</v>
      </c>
      <c r="AS224" s="242">
        <v>1</v>
      </c>
      <c r="AT224" s="242">
        <f>IF(AND(AT220=1,AT222=0)=TRUE,1,0)</f>
        <v>0</v>
      </c>
      <c r="AU224" s="242">
        <v>1</v>
      </c>
      <c r="AV224" s="242">
        <f>IF(AND(AV220=1,AV222=0)=TRUE,1,0)</f>
        <v>0</v>
      </c>
      <c r="AW224" s="242">
        <v>1</v>
      </c>
      <c r="AX224" s="242">
        <f>IF(AND(AX220=1,AX222=0)=TRUE,1,0)</f>
        <v>0</v>
      </c>
      <c r="AY224" s="242">
        <v>1</v>
      </c>
      <c r="AZ224" s="242">
        <f>IF(AND(AZ220=1,AZ222=0)=TRUE,1,0)</f>
        <v>0</v>
      </c>
      <c r="BA224" s="264">
        <v>1</v>
      </c>
    </row>
    <row r="225" spans="40:53" x14ac:dyDescent="0.35">
      <c r="AN225" s="262"/>
      <c r="AO225" s="242"/>
      <c r="AP225" s="242" t="s">
        <v>416</v>
      </c>
      <c r="AQ225" s="242"/>
      <c r="AR225" s="268">
        <f>IF(AND(AR220=1,AR221=1,AR222=1),1,0)+AR219</f>
        <v>0</v>
      </c>
      <c r="AS225" s="263">
        <v>0</v>
      </c>
      <c r="AT225" s="268">
        <f>IF(AND(AT220=1,AT221=1,AT222=1),1,0)+AT219</f>
        <v>0</v>
      </c>
      <c r="AU225" s="263">
        <v>0</v>
      </c>
      <c r="AV225" s="268">
        <f>IF(AND(AV220=1,AV221=1,AV222=1),1,0)+AV219</f>
        <v>1</v>
      </c>
      <c r="AW225" s="263">
        <v>0</v>
      </c>
      <c r="AX225" s="268">
        <f>IF(AND(AX220=1,AX221=1,AX222=1),1,0)+AX219</f>
        <v>1</v>
      </c>
      <c r="AY225" s="263">
        <v>0</v>
      </c>
      <c r="AZ225" s="268">
        <f>IF(AND(AZ220=1,AZ221=1,AZ222=1),1,0)+AZ219</f>
        <v>1</v>
      </c>
      <c r="BA225" s="269">
        <v>0</v>
      </c>
    </row>
    <row r="226" spans="40:53" x14ac:dyDescent="0.35">
      <c r="AN226" s="262"/>
      <c r="AO226" s="242"/>
      <c r="AP226" s="242" t="s">
        <v>417</v>
      </c>
      <c r="AQ226" s="242"/>
      <c r="AR226" s="263">
        <f>IF(AND(AR220=1,AR221=0,AR222=1),1,0)</f>
        <v>0</v>
      </c>
      <c r="AS226" s="270">
        <f>($H50-AR$8+1)/365</f>
        <v>2.0027397260273974</v>
      </c>
      <c r="AT226" s="263">
        <f>IF(AND(AT220=1,AT221=0,AT222=1),1,0)</f>
        <v>1</v>
      </c>
      <c r="AU226" s="263">
        <f>($H50-AT$8)/365</f>
        <v>0.99726027397260275</v>
      </c>
      <c r="AV226" s="263">
        <f>IF(AND(AV220=1,AV221=0,AV222=1),1,0)</f>
        <v>0</v>
      </c>
      <c r="AW226" s="263">
        <f>($H50-AV$8)/365</f>
        <v>-2.7397260273972603E-3</v>
      </c>
      <c r="AX226" s="263">
        <f>IF(AND(AX220=1,AX221=0,AX222=1),1,0)</f>
        <v>0</v>
      </c>
      <c r="AY226" s="263">
        <f>($H50-AX$8)/365</f>
        <v>-1.0027397260273974</v>
      </c>
      <c r="AZ226" s="263">
        <f>IF(AND(AZ220=1,AZ221=0,AZ222=1),1,0)</f>
        <v>0</v>
      </c>
      <c r="BA226" s="269">
        <f>($H50-AZ$8)/365</f>
        <v>-2.0027397260273974</v>
      </c>
    </row>
    <row r="227" spans="40:53" x14ac:dyDescent="0.35">
      <c r="AN227" s="262"/>
      <c r="AO227" s="242"/>
      <c r="AP227" s="242" t="s">
        <v>418</v>
      </c>
      <c r="AQ227" s="242"/>
      <c r="AR227" s="268">
        <f>IF(AND(AR219=0,AR220=0,AR222=0),1,0)</f>
        <v>0</v>
      </c>
      <c r="AS227" s="270">
        <f>(AR$9-$G50)/365</f>
        <v>3.0027397260273974</v>
      </c>
      <c r="AT227" s="268">
        <f>IF(AND(AT219=0,AT220=0,AT222=0),1,0)</f>
        <v>0</v>
      </c>
      <c r="AU227" s="263">
        <f>(AT$9-$G50)/365</f>
        <v>4.0027397260273974</v>
      </c>
      <c r="AV227" s="268">
        <f>IF(AND(AV219=0,AV220=0,AV222=0),1,0)</f>
        <v>0</v>
      </c>
      <c r="AW227" s="263">
        <f>(AV$9-$G50)/365</f>
        <v>5.0027397260273974</v>
      </c>
      <c r="AX227" s="268">
        <f>IF(AND(AX219=0,AX220=0,AX222=0),1,0)</f>
        <v>0</v>
      </c>
      <c r="AY227" s="263">
        <f>(AX$9-$G50)/365</f>
        <v>6.0027397260273974</v>
      </c>
      <c r="AZ227" s="268">
        <f>IF(AND(AZ219=0,AZ220=0,AZ222=0),1,0)</f>
        <v>0</v>
      </c>
      <c r="BA227" s="269">
        <f>(AZ$9-$G50)/365</f>
        <v>7.0054794520547947</v>
      </c>
    </row>
    <row r="228" spans="40:53" x14ac:dyDescent="0.35">
      <c r="AN228" s="262"/>
      <c r="AO228" s="242"/>
      <c r="AP228" s="242" t="s">
        <v>419</v>
      </c>
      <c r="AQ228" s="242"/>
      <c r="AR228" s="263">
        <f>IF(AND(AR220=0,AR222=1),1,0)</f>
        <v>0</v>
      </c>
      <c r="AS228" s="263">
        <f>(F50-$G50)/365</f>
        <v>-122.08712328767125</v>
      </c>
      <c r="AT228" s="263">
        <f>IF(AND(AT220=0,AT222=1),1,0)</f>
        <v>0</v>
      </c>
      <c r="AU228" s="263">
        <f>($H50-$G50)/365</f>
        <v>4</v>
      </c>
      <c r="AV228" s="263">
        <f>IF(AND(AV220=0,AV222=1),1,0)</f>
        <v>0</v>
      </c>
      <c r="AW228" s="263">
        <f>($H50-$G50)/365</f>
        <v>4</v>
      </c>
      <c r="AX228" s="263">
        <f>IF(AND(AX220=0,AX222=1),1,0)</f>
        <v>0</v>
      </c>
      <c r="AY228" s="263">
        <f>($H50-$G50)/365</f>
        <v>4</v>
      </c>
      <c r="AZ228" s="263">
        <f>IF(AND(AZ220=0,AZ222=1),1,0)</f>
        <v>0</v>
      </c>
      <c r="BA228" s="269">
        <f>($H50-$G50)/365</f>
        <v>4</v>
      </c>
    </row>
    <row r="229" spans="40:53" x14ac:dyDescent="0.35">
      <c r="AN229" s="271"/>
      <c r="AO229" s="272"/>
      <c r="AP229" s="272"/>
      <c r="AQ229" s="272"/>
      <c r="AR229" s="272"/>
      <c r="AS229" s="272"/>
      <c r="AT229" s="272"/>
      <c r="AU229" s="272"/>
      <c r="AV229" s="272"/>
      <c r="AW229" s="272"/>
      <c r="AX229" s="272"/>
      <c r="AY229" s="272"/>
      <c r="AZ229" s="272"/>
      <c r="BA229" s="273"/>
    </row>
    <row r="230" spans="40:53" x14ac:dyDescent="0.35">
      <c r="AN230" s="262">
        <v>51</v>
      </c>
      <c r="AO230" s="242" t="s">
        <v>406</v>
      </c>
      <c r="AP230" s="242"/>
      <c r="AQ230" s="242"/>
      <c r="AR230" s="242">
        <f>IF($G$51&gt;=$AR$9,1,0)</f>
        <v>0</v>
      </c>
      <c r="AS230" s="265"/>
      <c r="AT230" s="242">
        <f>IF($G$51&gt;=AT$9,1,0)</f>
        <v>0</v>
      </c>
      <c r="AU230" s="265"/>
      <c r="AV230" s="242">
        <f>IF($G$51&gt;=AV$9,1,0)</f>
        <v>0</v>
      </c>
      <c r="AW230" s="265"/>
      <c r="AX230" s="242">
        <f>IF($G$51&gt;=AX$9,1,0)</f>
        <v>0</v>
      </c>
      <c r="AY230" s="265"/>
      <c r="AZ230" s="242">
        <f>IF($G$51&gt;=AZ$9,1,0)</f>
        <v>0</v>
      </c>
      <c r="BA230" s="267"/>
    </row>
    <row r="231" spans="40:53" x14ac:dyDescent="0.35">
      <c r="AN231" s="262"/>
      <c r="AO231" s="242" t="s">
        <v>408</v>
      </c>
      <c r="AP231" s="242"/>
      <c r="AQ231" s="242"/>
      <c r="AR231" s="268">
        <f>IF($G$51&lt;=$AR$8,1,0)</f>
        <v>1</v>
      </c>
      <c r="AS231" s="265"/>
      <c r="AT231" s="268">
        <f>IF($G$51&lt;=AT$8,1,0)</f>
        <v>1</v>
      </c>
      <c r="AU231" s="265"/>
      <c r="AV231" s="268">
        <f>IF($G$51&lt;=AV$8,1,0)</f>
        <v>1</v>
      </c>
      <c r="AW231" s="265"/>
      <c r="AX231" s="268">
        <f>IF($G$51&lt;=AX$8,1,0)</f>
        <v>1</v>
      </c>
      <c r="AY231" s="265"/>
      <c r="AZ231" s="268">
        <f>IF($G$51&lt;=AZ$8,1,0)</f>
        <v>1</v>
      </c>
      <c r="BA231" s="267"/>
    </row>
    <row r="232" spans="40:53" x14ac:dyDescent="0.35">
      <c r="AN232" s="262"/>
      <c r="AO232" s="242" t="s">
        <v>409</v>
      </c>
      <c r="AP232" s="242"/>
      <c r="AQ232" s="242"/>
      <c r="AR232" s="268">
        <f>IF($H$51&lt;=$AR$8,1,0)</f>
        <v>0</v>
      </c>
      <c r="AS232" s="265"/>
      <c r="AT232" s="268">
        <f>IF($H$51&lt;=AT$8,1,0)</f>
        <v>0</v>
      </c>
      <c r="AU232" s="265"/>
      <c r="AV232" s="268">
        <f>IF($H$51&lt;=AV$8,1,0)</f>
        <v>1</v>
      </c>
      <c r="AW232" s="265"/>
      <c r="AX232" s="268">
        <f>IF($H$51&lt;=AX$8,1,0)</f>
        <v>1</v>
      </c>
      <c r="AY232" s="265"/>
      <c r="AZ232" s="268">
        <f>IF($H$51&lt;=AZ$8,1,0)</f>
        <v>1</v>
      </c>
      <c r="BA232" s="267"/>
    </row>
    <row r="233" spans="40:53" x14ac:dyDescent="0.35">
      <c r="AN233" s="262"/>
      <c r="AO233" s="242" t="s">
        <v>411</v>
      </c>
      <c r="AP233" s="242"/>
      <c r="AQ233" s="242"/>
      <c r="AR233" s="268">
        <f>IF($H$51&lt;=$AR$9,1,0)</f>
        <v>0</v>
      </c>
      <c r="AS233" s="265"/>
      <c r="AT233" s="268">
        <f>IF($H$51&lt;=AT$9,1,0)</f>
        <v>1</v>
      </c>
      <c r="AU233" s="265"/>
      <c r="AV233" s="268">
        <f>IF($H$51&lt;=AV$9,1,0)</f>
        <v>1</v>
      </c>
      <c r="AW233" s="265"/>
      <c r="AX233" s="268">
        <f>IF($H$51&lt;=AX$9,1,0)</f>
        <v>1</v>
      </c>
      <c r="AY233" s="265"/>
      <c r="AZ233" s="268">
        <f>IF($H$51&lt;=AZ$9,1,0)</f>
        <v>1</v>
      </c>
      <c r="BA233" s="267"/>
    </row>
    <row r="234" spans="40:53" x14ac:dyDescent="0.35">
      <c r="AN234" s="262"/>
      <c r="AO234" s="242"/>
      <c r="AP234" s="242"/>
      <c r="AQ234" s="242"/>
      <c r="AR234" s="268" t="s">
        <v>412</v>
      </c>
      <c r="AS234" s="265" t="s">
        <v>413</v>
      </c>
      <c r="AT234" s="268" t="s">
        <v>412</v>
      </c>
      <c r="AU234" s="265" t="s">
        <v>413</v>
      </c>
      <c r="AV234" s="268" t="s">
        <v>412</v>
      </c>
      <c r="AW234" s="265" t="s">
        <v>413</v>
      </c>
      <c r="AX234" s="268" t="s">
        <v>412</v>
      </c>
      <c r="AY234" s="265" t="s">
        <v>413</v>
      </c>
      <c r="AZ234" s="268" t="s">
        <v>412</v>
      </c>
      <c r="BA234" s="267" t="s">
        <v>413</v>
      </c>
    </row>
    <row r="235" spans="40:53" x14ac:dyDescent="0.35">
      <c r="AN235" s="262"/>
      <c r="AO235" s="242"/>
      <c r="AP235" s="242" t="s">
        <v>415</v>
      </c>
      <c r="AQ235" s="242"/>
      <c r="AR235" s="242">
        <f>IF(AND(AR231=1,AR233=0)=TRUE,1,0)</f>
        <v>1</v>
      </c>
      <c r="AS235" s="242">
        <v>1</v>
      </c>
      <c r="AT235" s="242">
        <f>IF(AND(AT231=1,AT233=0)=TRUE,1,0)</f>
        <v>0</v>
      </c>
      <c r="AU235" s="242">
        <v>1</v>
      </c>
      <c r="AV235" s="242">
        <f>IF(AND(AV231=1,AV233=0)=TRUE,1,0)</f>
        <v>0</v>
      </c>
      <c r="AW235" s="242">
        <v>1</v>
      </c>
      <c r="AX235" s="242">
        <f>IF(AND(AX231=1,AX233=0)=TRUE,1,0)</f>
        <v>0</v>
      </c>
      <c r="AY235" s="242">
        <v>1</v>
      </c>
      <c r="AZ235" s="242">
        <f>IF(AND(AZ231=1,AZ233=0)=TRUE,1,0)</f>
        <v>0</v>
      </c>
      <c r="BA235" s="264">
        <v>1</v>
      </c>
    </row>
    <row r="236" spans="40:53" x14ac:dyDescent="0.35">
      <c r="AN236" s="262"/>
      <c r="AO236" s="242"/>
      <c r="AP236" s="242" t="s">
        <v>416</v>
      </c>
      <c r="AQ236" s="242"/>
      <c r="AR236" s="268">
        <f>IF(AND(AR231=1,AR232=1,AR233=1),1,0)+AR230</f>
        <v>0</v>
      </c>
      <c r="AS236" s="263">
        <v>0</v>
      </c>
      <c r="AT236" s="268">
        <f>IF(AND(AT231=1,AT232=1,AT233=1),1,0)+AT230</f>
        <v>0</v>
      </c>
      <c r="AU236" s="263">
        <v>0</v>
      </c>
      <c r="AV236" s="268">
        <f>IF(AND(AV231=1,AV232=1,AV233=1),1,0)+AV230</f>
        <v>1</v>
      </c>
      <c r="AW236" s="263">
        <v>0</v>
      </c>
      <c r="AX236" s="268">
        <f>IF(AND(AX231=1,AX232=1,AX233=1),1,0)+AX230</f>
        <v>1</v>
      </c>
      <c r="AY236" s="263">
        <v>0</v>
      </c>
      <c r="AZ236" s="268">
        <f>IF(AND(AZ231=1,AZ232=1,AZ233=1),1,0)+AZ230</f>
        <v>1</v>
      </c>
      <c r="BA236" s="269">
        <v>0</v>
      </c>
    </row>
    <row r="237" spans="40:53" x14ac:dyDescent="0.35">
      <c r="AN237" s="262"/>
      <c r="AO237" s="242"/>
      <c r="AP237" s="242" t="s">
        <v>417</v>
      </c>
      <c r="AQ237" s="242"/>
      <c r="AR237" s="263">
        <f>IF(AND(AR231=1,AR232=0,AR233=1),1,0)</f>
        <v>0</v>
      </c>
      <c r="AS237" s="270">
        <f>($H51-AR$8+1)/365</f>
        <v>2.0027397260273974</v>
      </c>
      <c r="AT237" s="263">
        <f>IF(AND(AT231=1,AT232=0,AT233=1),1,0)</f>
        <v>1</v>
      </c>
      <c r="AU237" s="263">
        <f>($H51-AT$8)/365</f>
        <v>0.99726027397260275</v>
      </c>
      <c r="AV237" s="263">
        <f>IF(AND(AV231=1,AV232=0,AV233=1),1,0)</f>
        <v>0</v>
      </c>
      <c r="AW237" s="263">
        <f>($H51-AV$8)/365</f>
        <v>-2.7397260273972603E-3</v>
      </c>
      <c r="AX237" s="263">
        <f>IF(AND(AX231=1,AX232=0,AX233=1),1,0)</f>
        <v>0</v>
      </c>
      <c r="AY237" s="263">
        <f>($H51-AX$8)/365</f>
        <v>-1.0027397260273974</v>
      </c>
      <c r="AZ237" s="263">
        <f>IF(AND(AZ231=1,AZ232=0,AZ233=1),1,0)</f>
        <v>0</v>
      </c>
      <c r="BA237" s="269">
        <f>($H51-AZ$8)/365</f>
        <v>-2.0027397260273974</v>
      </c>
    </row>
    <row r="238" spans="40:53" x14ac:dyDescent="0.35">
      <c r="AN238" s="262"/>
      <c r="AO238" s="242"/>
      <c r="AP238" s="242" t="s">
        <v>418</v>
      </c>
      <c r="AQ238" s="242"/>
      <c r="AR238" s="268">
        <f>IF(AND(AR230=0,AR231=0,AR233=0),1,0)</f>
        <v>0</v>
      </c>
      <c r="AS238" s="270">
        <f>(AR$9-$G51)/365</f>
        <v>3.0027397260273974</v>
      </c>
      <c r="AT238" s="268">
        <f>IF(AND(AT230=0,AT231=0,AT233=0),1,0)</f>
        <v>0</v>
      </c>
      <c r="AU238" s="263">
        <f>(AT$9-$G51)/365</f>
        <v>4.0027397260273974</v>
      </c>
      <c r="AV238" s="268">
        <f>IF(AND(AV230=0,AV231=0,AV233=0),1,0)</f>
        <v>0</v>
      </c>
      <c r="AW238" s="263">
        <f>(AV$9-$G51)/365</f>
        <v>5.0027397260273974</v>
      </c>
      <c r="AX238" s="268">
        <f>IF(AND(AX230=0,AX231=0,AX233=0),1,0)</f>
        <v>0</v>
      </c>
      <c r="AY238" s="263">
        <f>(AX$9-$G51)/365</f>
        <v>6.0027397260273974</v>
      </c>
      <c r="AZ238" s="268">
        <f>IF(AND(AZ230=0,AZ231=0,AZ233=0),1,0)</f>
        <v>0</v>
      </c>
      <c r="BA238" s="269">
        <f>(AZ$9-$G51)/365</f>
        <v>7.0054794520547947</v>
      </c>
    </row>
    <row r="239" spans="40:53" x14ac:dyDescent="0.35">
      <c r="AN239" s="262"/>
      <c r="AO239" s="242"/>
      <c r="AP239" s="242" t="s">
        <v>419</v>
      </c>
      <c r="AQ239" s="242"/>
      <c r="AR239" s="263">
        <f>IF(AND(AR231=0,AR233=1),1,0)</f>
        <v>0</v>
      </c>
      <c r="AS239" s="263">
        <f>(F51-$G51)/365</f>
        <v>-122.08712328767125</v>
      </c>
      <c r="AT239" s="263">
        <f>IF(AND(AT231=0,AT233=1),1,0)</f>
        <v>0</v>
      </c>
      <c r="AU239" s="263">
        <f>($H51-$G51)/365</f>
        <v>4</v>
      </c>
      <c r="AV239" s="263">
        <f>IF(AND(AV231=0,AV233=1),1,0)</f>
        <v>0</v>
      </c>
      <c r="AW239" s="263">
        <f>($H51-$G51)/365</f>
        <v>4</v>
      </c>
      <c r="AX239" s="263">
        <f>IF(AND(AX231=0,AX233=1),1,0)</f>
        <v>0</v>
      </c>
      <c r="AY239" s="263">
        <f>($H51-$G51)/365</f>
        <v>4</v>
      </c>
      <c r="AZ239" s="263">
        <f>IF(AND(AZ231=0,AZ233=1),1,0)</f>
        <v>0</v>
      </c>
      <c r="BA239" s="269">
        <f>($H51-$G51)/365</f>
        <v>4</v>
      </c>
    </row>
    <row r="240" spans="40:53" x14ac:dyDescent="0.35">
      <c r="AN240" s="271"/>
      <c r="AO240" s="272"/>
      <c r="AP240" s="272"/>
      <c r="AQ240" s="272"/>
      <c r="AR240" s="272"/>
      <c r="AS240" s="272"/>
      <c r="AT240" s="272"/>
      <c r="AU240" s="272"/>
      <c r="AV240" s="272"/>
      <c r="AW240" s="272"/>
      <c r="AX240" s="272"/>
      <c r="AY240" s="272"/>
      <c r="AZ240" s="272"/>
      <c r="BA240" s="273"/>
    </row>
    <row r="241" spans="40:53" x14ac:dyDescent="0.35">
      <c r="AN241" s="262">
        <v>52</v>
      </c>
      <c r="AO241" s="242" t="s">
        <v>406</v>
      </c>
      <c r="AP241" s="242"/>
      <c r="AQ241" s="242"/>
      <c r="AR241" s="242">
        <f>IF($G$52&gt;=$AR$9,1,0)</f>
        <v>0</v>
      </c>
      <c r="AS241" s="265"/>
      <c r="AT241" s="242">
        <f>IF($G$52&gt;=AT$9,1,0)</f>
        <v>0</v>
      </c>
      <c r="AU241" s="265"/>
      <c r="AV241" s="242">
        <f>IF($G$52&gt;=AV$9,1,0)</f>
        <v>0</v>
      </c>
      <c r="AW241" s="265"/>
      <c r="AX241" s="242">
        <f>IF($G$52&gt;=AX$9,1,0)</f>
        <v>0</v>
      </c>
      <c r="AY241" s="265"/>
      <c r="AZ241" s="242">
        <f>IF($G$52&gt;=AZ$9,1,0)</f>
        <v>0</v>
      </c>
      <c r="BA241" s="267"/>
    </row>
    <row r="242" spans="40:53" x14ac:dyDescent="0.35">
      <c r="AN242" s="262"/>
      <c r="AO242" s="242" t="s">
        <v>408</v>
      </c>
      <c r="AP242" s="242"/>
      <c r="AQ242" s="242"/>
      <c r="AR242" s="268">
        <f>IF($G$52&lt;=$AR$8,1,0)</f>
        <v>1</v>
      </c>
      <c r="AS242" s="265"/>
      <c r="AT242" s="268">
        <f>IF($G$52&lt;=AT$8,1,0)</f>
        <v>1</v>
      </c>
      <c r="AU242" s="265"/>
      <c r="AV242" s="268">
        <f>IF($G$52&lt;=AV$8,1,0)</f>
        <v>1</v>
      </c>
      <c r="AW242" s="265"/>
      <c r="AX242" s="268">
        <f>IF($G$52&lt;=AX$8,1,0)</f>
        <v>1</v>
      </c>
      <c r="AY242" s="265"/>
      <c r="AZ242" s="268">
        <f>IF($G$52&lt;=AZ$8,1,0)</f>
        <v>1</v>
      </c>
      <c r="BA242" s="267"/>
    </row>
    <row r="243" spans="40:53" x14ac:dyDescent="0.35">
      <c r="AN243" s="262"/>
      <c r="AO243" s="242" t="s">
        <v>409</v>
      </c>
      <c r="AP243" s="242"/>
      <c r="AQ243" s="242"/>
      <c r="AR243" s="268">
        <f>IF($H$52&lt;=$AR$8,1,0)</f>
        <v>0</v>
      </c>
      <c r="AS243" s="265"/>
      <c r="AT243" s="268">
        <f>IF($H$52&lt;=AT$8,1,0)</f>
        <v>0</v>
      </c>
      <c r="AU243" s="265"/>
      <c r="AV243" s="268">
        <f>IF($H$52&lt;=AV$8,1,0)</f>
        <v>1</v>
      </c>
      <c r="AW243" s="265"/>
      <c r="AX243" s="268">
        <f>IF($H$52&lt;=AX$8,1,0)</f>
        <v>1</v>
      </c>
      <c r="AY243" s="265"/>
      <c r="AZ243" s="268">
        <f>IF($H$52&lt;=AZ$8,1,0)</f>
        <v>1</v>
      </c>
      <c r="BA243" s="267"/>
    </row>
    <row r="244" spans="40:53" x14ac:dyDescent="0.35">
      <c r="AN244" s="262"/>
      <c r="AO244" s="242" t="s">
        <v>411</v>
      </c>
      <c r="AP244" s="242"/>
      <c r="AQ244" s="242"/>
      <c r="AR244" s="268">
        <f>IF($H$52&lt;=$AR$9,1,0)</f>
        <v>0</v>
      </c>
      <c r="AS244" s="265"/>
      <c r="AT244" s="268">
        <f>IF($H$52&lt;=AT$9,1,0)</f>
        <v>1</v>
      </c>
      <c r="AU244" s="265"/>
      <c r="AV244" s="268">
        <f>IF($H$52&lt;=AV$9,1,0)</f>
        <v>1</v>
      </c>
      <c r="AW244" s="265"/>
      <c r="AX244" s="268">
        <f>IF($H$52&lt;=AX$9,1,0)</f>
        <v>1</v>
      </c>
      <c r="AY244" s="265"/>
      <c r="AZ244" s="268">
        <f>IF($H$52&lt;=AZ$9,1,0)</f>
        <v>1</v>
      </c>
      <c r="BA244" s="267"/>
    </row>
    <row r="245" spans="40:53" x14ac:dyDescent="0.35">
      <c r="AN245" s="262"/>
      <c r="AO245" s="242"/>
      <c r="AP245" s="242"/>
      <c r="AQ245" s="242"/>
      <c r="AR245" s="268" t="s">
        <v>412</v>
      </c>
      <c r="AS245" s="265" t="s">
        <v>413</v>
      </c>
      <c r="AT245" s="268" t="s">
        <v>412</v>
      </c>
      <c r="AU245" s="265" t="s">
        <v>413</v>
      </c>
      <c r="AV245" s="268" t="s">
        <v>412</v>
      </c>
      <c r="AW245" s="265" t="s">
        <v>413</v>
      </c>
      <c r="AX245" s="268" t="s">
        <v>412</v>
      </c>
      <c r="AY245" s="265" t="s">
        <v>413</v>
      </c>
      <c r="AZ245" s="268" t="s">
        <v>412</v>
      </c>
      <c r="BA245" s="267" t="s">
        <v>413</v>
      </c>
    </row>
    <row r="246" spans="40:53" x14ac:dyDescent="0.35">
      <c r="AN246" s="262"/>
      <c r="AO246" s="242"/>
      <c r="AP246" s="242" t="s">
        <v>415</v>
      </c>
      <c r="AQ246" s="242"/>
      <c r="AR246" s="242">
        <f>IF(AND(AR242=1,AR244=0)=TRUE,1,0)</f>
        <v>1</v>
      </c>
      <c r="AS246" s="242">
        <v>1</v>
      </c>
      <c r="AT246" s="242">
        <f>IF(AND(AT242=1,AT244=0)=TRUE,1,0)</f>
        <v>0</v>
      </c>
      <c r="AU246" s="242">
        <v>1</v>
      </c>
      <c r="AV246" s="242">
        <f>IF(AND(AV242=1,AV244=0)=TRUE,1,0)</f>
        <v>0</v>
      </c>
      <c r="AW246" s="242">
        <v>1</v>
      </c>
      <c r="AX246" s="242">
        <f>IF(AND(AX242=1,AX244=0)=TRUE,1,0)</f>
        <v>0</v>
      </c>
      <c r="AY246" s="242">
        <v>1</v>
      </c>
      <c r="AZ246" s="242">
        <f>IF(AND(AZ242=1,AZ244=0)=TRUE,1,0)</f>
        <v>0</v>
      </c>
      <c r="BA246" s="264">
        <v>1</v>
      </c>
    </row>
    <row r="247" spans="40:53" x14ac:dyDescent="0.35">
      <c r="AN247" s="262"/>
      <c r="AO247" s="242"/>
      <c r="AP247" s="242" t="s">
        <v>416</v>
      </c>
      <c r="AQ247" s="242"/>
      <c r="AR247" s="268">
        <f>IF(AND(AR242=1,AR243=1,AR244=1),1,0)+AR241</f>
        <v>0</v>
      </c>
      <c r="AS247" s="263">
        <v>0</v>
      </c>
      <c r="AT247" s="268">
        <f>IF(AND(AT242=1,AT243=1,AT244=1),1,0)+AT241</f>
        <v>0</v>
      </c>
      <c r="AU247" s="263">
        <v>0</v>
      </c>
      <c r="AV247" s="268">
        <f>IF(AND(AV242=1,AV243=1,AV244=1),1,0)+AV241</f>
        <v>1</v>
      </c>
      <c r="AW247" s="263">
        <v>0</v>
      </c>
      <c r="AX247" s="268">
        <f>IF(AND(AX242=1,AX243=1,AX244=1),1,0)+AX241</f>
        <v>1</v>
      </c>
      <c r="AY247" s="263">
        <v>0</v>
      </c>
      <c r="AZ247" s="268">
        <f>IF(AND(AZ242=1,AZ243=1,AZ244=1),1,0)+AZ241</f>
        <v>1</v>
      </c>
      <c r="BA247" s="269">
        <v>0</v>
      </c>
    </row>
    <row r="248" spans="40:53" x14ac:dyDescent="0.35">
      <c r="AN248" s="262"/>
      <c r="AO248" s="242"/>
      <c r="AP248" s="242" t="s">
        <v>417</v>
      </c>
      <c r="AQ248" s="242"/>
      <c r="AR248" s="263">
        <f>IF(AND(AR242=1,AR243=0,AR244=1),1,0)</f>
        <v>0</v>
      </c>
      <c r="AS248" s="270">
        <f>($H52-AR$8+1)/365</f>
        <v>2.0027397260273974</v>
      </c>
      <c r="AT248" s="263">
        <f>IF(AND(AT242=1,AT243=0,AT244=1),1,0)</f>
        <v>1</v>
      </c>
      <c r="AU248" s="263">
        <f>($H52-AT$8)/365</f>
        <v>0.99726027397260275</v>
      </c>
      <c r="AV248" s="263">
        <f>IF(AND(AV242=1,AV243=0,AV244=1),1,0)</f>
        <v>0</v>
      </c>
      <c r="AW248" s="263">
        <f>($H52-AV$8)/365</f>
        <v>-2.7397260273972603E-3</v>
      </c>
      <c r="AX248" s="263">
        <f>IF(AND(AX242=1,AX243=0,AX244=1),1,0)</f>
        <v>0</v>
      </c>
      <c r="AY248" s="263">
        <f>($H52-AX$8)/365</f>
        <v>-1.0027397260273974</v>
      </c>
      <c r="AZ248" s="263">
        <f>IF(AND(AZ242=1,AZ243=0,AZ244=1),1,0)</f>
        <v>0</v>
      </c>
      <c r="BA248" s="269">
        <f>($H52-AZ$8)/365</f>
        <v>-2.0027397260273974</v>
      </c>
    </row>
    <row r="249" spans="40:53" x14ac:dyDescent="0.35">
      <c r="AN249" s="262"/>
      <c r="AO249" s="242"/>
      <c r="AP249" s="242" t="s">
        <v>418</v>
      </c>
      <c r="AQ249" s="242"/>
      <c r="AR249" s="268">
        <f>IF(AND(AR241=0,AR242=0,AR244=0),1,0)</f>
        <v>0</v>
      </c>
      <c r="AS249" s="270">
        <f>(AR$9-$G52)/365</f>
        <v>3.0027397260273974</v>
      </c>
      <c r="AT249" s="268">
        <f>IF(AND(AT241=0,AT242=0,AT244=0),1,0)</f>
        <v>0</v>
      </c>
      <c r="AU249" s="263">
        <f>(AT$9-$G52)/365</f>
        <v>4.0027397260273974</v>
      </c>
      <c r="AV249" s="268">
        <f>IF(AND(AV241=0,AV242=0,AV244=0),1,0)</f>
        <v>0</v>
      </c>
      <c r="AW249" s="263">
        <f>(AV$9-$G52)/365</f>
        <v>5.0027397260273974</v>
      </c>
      <c r="AX249" s="268">
        <f>IF(AND(AX241=0,AX242=0,AX244=0),1,0)</f>
        <v>0</v>
      </c>
      <c r="AY249" s="263">
        <f>(AX$9-$G52)/365</f>
        <v>6.0027397260273974</v>
      </c>
      <c r="AZ249" s="268">
        <f>IF(AND(AZ241=0,AZ242=0,AZ244=0),1,0)</f>
        <v>0</v>
      </c>
      <c r="BA249" s="269">
        <f>(AZ$9-$G52)/365</f>
        <v>7.0054794520547947</v>
      </c>
    </row>
    <row r="250" spans="40:53" x14ac:dyDescent="0.35">
      <c r="AN250" s="262"/>
      <c r="AO250" s="242"/>
      <c r="AP250" s="242" t="s">
        <v>419</v>
      </c>
      <c r="AQ250" s="242"/>
      <c r="AR250" s="263">
        <f>IF(AND(AR242=0,AR244=1),1,0)</f>
        <v>0</v>
      </c>
      <c r="AS250" s="263">
        <f>(F52-$G52)/365</f>
        <v>-122.08712328767125</v>
      </c>
      <c r="AT250" s="263">
        <f>IF(AND(AT242=0,AT244=1),1,0)</f>
        <v>0</v>
      </c>
      <c r="AU250" s="263">
        <f>($H52-$G52)/365</f>
        <v>4</v>
      </c>
      <c r="AV250" s="263">
        <f>IF(AND(AV242=0,AV244=1),1,0)</f>
        <v>0</v>
      </c>
      <c r="AW250" s="263">
        <f>($H52-$G52)/365</f>
        <v>4</v>
      </c>
      <c r="AX250" s="263">
        <f>IF(AND(AX242=0,AX244=1),1,0)</f>
        <v>0</v>
      </c>
      <c r="AY250" s="263">
        <f>($H52-$G52)/365</f>
        <v>4</v>
      </c>
      <c r="AZ250" s="263">
        <f>IF(AND(AZ242=0,AZ244=1),1,0)</f>
        <v>0</v>
      </c>
      <c r="BA250" s="269">
        <f>($H52-$G52)/365</f>
        <v>4</v>
      </c>
    </row>
    <row r="251" spans="40:53" x14ac:dyDescent="0.35">
      <c r="AN251" s="271"/>
      <c r="AO251" s="272"/>
      <c r="AP251" s="272"/>
      <c r="AQ251" s="272"/>
      <c r="AR251" s="272"/>
      <c r="AS251" s="272"/>
      <c r="AT251" s="272"/>
      <c r="AU251" s="272"/>
      <c r="AV251" s="272"/>
      <c r="AW251" s="272"/>
      <c r="AX251" s="272"/>
      <c r="AY251" s="272"/>
      <c r="AZ251" s="272"/>
      <c r="BA251" s="273"/>
    </row>
    <row r="252" spans="40:53" x14ac:dyDescent="0.35">
      <c r="AN252" s="262">
        <v>53</v>
      </c>
      <c r="AO252" s="242" t="s">
        <v>406</v>
      </c>
      <c r="AP252" s="242"/>
      <c r="AQ252" s="242"/>
      <c r="AR252" s="242">
        <f>IF($G$53&gt;=$AR$9,1,0)</f>
        <v>0</v>
      </c>
      <c r="AS252" s="265"/>
      <c r="AT252" s="242">
        <f>IF($G$53&gt;=AT$9,1,0)</f>
        <v>0</v>
      </c>
      <c r="AU252" s="265"/>
      <c r="AV252" s="242">
        <f>IF($G$53&gt;=AV$9,1,0)</f>
        <v>0</v>
      </c>
      <c r="AW252" s="265"/>
      <c r="AX252" s="242">
        <f>IF($G$53&gt;=AX$9,1,0)</f>
        <v>0</v>
      </c>
      <c r="AY252" s="265"/>
      <c r="AZ252" s="242">
        <f>IF($G$53&gt;=AZ$9,1,0)</f>
        <v>0</v>
      </c>
      <c r="BA252" s="267"/>
    </row>
    <row r="253" spans="40:53" x14ac:dyDescent="0.35">
      <c r="AN253" s="262"/>
      <c r="AO253" s="242" t="s">
        <v>408</v>
      </c>
      <c r="AP253" s="242"/>
      <c r="AQ253" s="242"/>
      <c r="AR253" s="268">
        <f>IF($G$53&lt;=$AR$8,1,0)</f>
        <v>1</v>
      </c>
      <c r="AS253" s="265"/>
      <c r="AT253" s="268">
        <f>IF($G$53&lt;=AT$8,1,0)</f>
        <v>1</v>
      </c>
      <c r="AU253" s="265"/>
      <c r="AV253" s="268">
        <f>IF($G$53&lt;=AV$8,1,0)</f>
        <v>1</v>
      </c>
      <c r="AW253" s="265"/>
      <c r="AX253" s="268">
        <f>IF($G$53&lt;=AX$8,1,0)</f>
        <v>1</v>
      </c>
      <c r="AY253" s="265"/>
      <c r="AZ253" s="268">
        <f>IF($G$53&lt;=AZ$8,1,0)</f>
        <v>1</v>
      </c>
      <c r="BA253" s="267"/>
    </row>
    <row r="254" spans="40:53" x14ac:dyDescent="0.35">
      <c r="AN254" s="262"/>
      <c r="AO254" s="242" t="s">
        <v>409</v>
      </c>
      <c r="AP254" s="242"/>
      <c r="AQ254" s="242"/>
      <c r="AR254" s="268">
        <f>IF($H$53&lt;=$AR$8,1,0)</f>
        <v>0</v>
      </c>
      <c r="AS254" s="265"/>
      <c r="AT254" s="268">
        <f>IF($H$53&lt;=AT$8,1,0)</f>
        <v>0</v>
      </c>
      <c r="AU254" s="265"/>
      <c r="AV254" s="268">
        <f>IF($H$53&lt;=AV$8,1,0)</f>
        <v>1</v>
      </c>
      <c r="AW254" s="265"/>
      <c r="AX254" s="268">
        <f>IF($H$53&lt;=AX$8,1,0)</f>
        <v>1</v>
      </c>
      <c r="AY254" s="265"/>
      <c r="AZ254" s="268">
        <f>IF($H$53&lt;=AZ$8,1,0)</f>
        <v>1</v>
      </c>
      <c r="BA254" s="267"/>
    </row>
    <row r="255" spans="40:53" x14ac:dyDescent="0.35">
      <c r="AN255" s="262"/>
      <c r="AO255" s="242" t="s">
        <v>411</v>
      </c>
      <c r="AP255" s="242"/>
      <c r="AQ255" s="242"/>
      <c r="AR255" s="268">
        <f>IF($H$53&lt;=$AR$9,1,0)</f>
        <v>0</v>
      </c>
      <c r="AS255" s="265"/>
      <c r="AT255" s="268">
        <f>IF($H$53&lt;=AT$9,1,0)</f>
        <v>1</v>
      </c>
      <c r="AU255" s="265"/>
      <c r="AV255" s="268">
        <f>IF($H$53&lt;=AV$9,1,0)</f>
        <v>1</v>
      </c>
      <c r="AW255" s="265"/>
      <c r="AX255" s="268">
        <f>IF($H$53&lt;=AX$9,1,0)</f>
        <v>1</v>
      </c>
      <c r="AY255" s="265"/>
      <c r="AZ255" s="268">
        <f>IF($H$53&lt;=AZ$9,1,0)</f>
        <v>1</v>
      </c>
      <c r="BA255" s="267"/>
    </row>
    <row r="256" spans="40:53" x14ac:dyDescent="0.35">
      <c r="AN256" s="262"/>
      <c r="AO256" s="242"/>
      <c r="AP256" s="242"/>
      <c r="AQ256" s="242"/>
      <c r="AR256" s="268" t="s">
        <v>412</v>
      </c>
      <c r="AS256" s="265" t="s">
        <v>413</v>
      </c>
      <c r="AT256" s="268" t="s">
        <v>412</v>
      </c>
      <c r="AU256" s="265" t="s">
        <v>413</v>
      </c>
      <c r="AV256" s="268" t="s">
        <v>412</v>
      </c>
      <c r="AW256" s="265" t="s">
        <v>413</v>
      </c>
      <c r="AX256" s="268" t="s">
        <v>412</v>
      </c>
      <c r="AY256" s="265" t="s">
        <v>413</v>
      </c>
      <c r="AZ256" s="268" t="s">
        <v>412</v>
      </c>
      <c r="BA256" s="267" t="s">
        <v>413</v>
      </c>
    </row>
    <row r="257" spans="40:53" x14ac:dyDescent="0.35">
      <c r="AN257" s="262"/>
      <c r="AO257" s="242"/>
      <c r="AP257" s="242"/>
      <c r="AQ257" s="242"/>
      <c r="AR257" s="242">
        <f>IF(AND(AR253=1,AR255=0)=TRUE,1,0)</f>
        <v>1</v>
      </c>
      <c r="AS257" s="242">
        <v>1</v>
      </c>
      <c r="AT257" s="242">
        <f>IF(AND(AT253=1,AT255=0)=TRUE,1,0)</f>
        <v>0</v>
      </c>
      <c r="AU257" s="242">
        <v>1</v>
      </c>
      <c r="AV257" s="242">
        <f>IF(AND(AV253=1,AV255=0)=TRUE,1,0)</f>
        <v>0</v>
      </c>
      <c r="AW257" s="242">
        <v>1</v>
      </c>
      <c r="AX257" s="242">
        <f>IF(AND(AX253=1,AX255=0)=TRUE,1,0)</f>
        <v>0</v>
      </c>
      <c r="AY257" s="242">
        <v>1</v>
      </c>
      <c r="AZ257" s="242">
        <f>IF(AND(AZ253=1,AZ255=0)=TRUE,1,0)</f>
        <v>0</v>
      </c>
      <c r="BA257" s="264">
        <v>1</v>
      </c>
    </row>
    <row r="258" spans="40:53" x14ac:dyDescent="0.35">
      <c r="AN258" s="262"/>
      <c r="AO258" s="242"/>
      <c r="AP258" s="242" t="s">
        <v>416</v>
      </c>
      <c r="AQ258" s="242"/>
      <c r="AR258" s="268">
        <f>IF(AND(AR253=1,AR254=1,AR255=1),1,0)+AR252</f>
        <v>0</v>
      </c>
      <c r="AS258" s="263">
        <v>0</v>
      </c>
      <c r="AT258" s="268">
        <f>IF(AND(AT253=1,AT254=1,AT255=1),1,0)+AT252</f>
        <v>0</v>
      </c>
      <c r="AU258" s="263">
        <v>0</v>
      </c>
      <c r="AV258" s="268">
        <f>IF(AND(AV253=1,AV254=1,AV255=1),1,0)+AV252</f>
        <v>1</v>
      </c>
      <c r="AW258" s="263">
        <v>0</v>
      </c>
      <c r="AX258" s="268">
        <f>IF(AND(AX253=1,AX254=1,AX255=1),1,0)+AX252</f>
        <v>1</v>
      </c>
      <c r="AY258" s="263">
        <v>0</v>
      </c>
      <c r="AZ258" s="268">
        <f>IF(AND(AZ253=1,AZ254=1,AZ255=1),1,0)+AZ252</f>
        <v>1</v>
      </c>
      <c r="BA258" s="269">
        <v>0</v>
      </c>
    </row>
    <row r="259" spans="40:53" x14ac:dyDescent="0.35">
      <c r="AN259" s="262"/>
      <c r="AO259" s="242"/>
      <c r="AP259" s="242" t="s">
        <v>417</v>
      </c>
      <c r="AQ259" s="242"/>
      <c r="AR259" s="263">
        <f>IF(AND(AR253=1,AR254=0,AR255=1),1,0)</f>
        <v>0</v>
      </c>
      <c r="AS259" s="270">
        <f>($H53-AR$8+1)/365</f>
        <v>2.0027397260273974</v>
      </c>
      <c r="AT259" s="263">
        <f>IF(AND(AT253=1,AT254=0,AT255=1),1,0)</f>
        <v>1</v>
      </c>
      <c r="AU259" s="263">
        <f>($H53-AT$8)/365</f>
        <v>0.99726027397260275</v>
      </c>
      <c r="AV259" s="263">
        <f>IF(AND(AV253=1,AV254=0,AV255=1),1,0)</f>
        <v>0</v>
      </c>
      <c r="AW259" s="263">
        <f>($H53-AV$8)/365</f>
        <v>-2.7397260273972603E-3</v>
      </c>
      <c r="AX259" s="263">
        <f>IF(AND(AX253=1,AX254=0,AX255=1),1,0)</f>
        <v>0</v>
      </c>
      <c r="AY259" s="263">
        <f>($H53-AX$8)/365</f>
        <v>-1.0027397260273974</v>
      </c>
      <c r="AZ259" s="263">
        <f>IF(AND(AZ253=1,AZ254=0,AZ255=1),1,0)</f>
        <v>0</v>
      </c>
      <c r="BA259" s="269">
        <f>($H53-AZ$8)/365</f>
        <v>-2.0027397260273974</v>
      </c>
    </row>
    <row r="260" spans="40:53" x14ac:dyDescent="0.35">
      <c r="AN260" s="262"/>
      <c r="AO260" s="242"/>
      <c r="AP260" s="242" t="s">
        <v>418</v>
      </c>
      <c r="AQ260" s="242"/>
      <c r="AR260" s="268">
        <f>IF(AND(AR252=0,AR253=0,AR255=0),1,0)</f>
        <v>0</v>
      </c>
      <c r="AS260" s="270">
        <f>(AR$9-$G53)/365</f>
        <v>3.0027397260273974</v>
      </c>
      <c r="AT260" s="268">
        <f>IF(AND(AT252=0,AT253=0,AT255=0),1,0)</f>
        <v>0</v>
      </c>
      <c r="AU260" s="263">
        <f>(AT$9-$G53)/365</f>
        <v>4.0027397260273974</v>
      </c>
      <c r="AV260" s="268">
        <f>IF(AND(AV252=0,AV253=0,AV255=0),1,0)</f>
        <v>0</v>
      </c>
      <c r="AW260" s="263">
        <f>(AV$9-$G53)/365</f>
        <v>5.0027397260273974</v>
      </c>
      <c r="AX260" s="268">
        <f>IF(AND(AX252=0,AX253=0,AX255=0),1,0)</f>
        <v>0</v>
      </c>
      <c r="AY260" s="263">
        <f>(AX$9-$G53)/365</f>
        <v>6.0027397260273974</v>
      </c>
      <c r="AZ260" s="268">
        <f>IF(AND(AZ252=0,AZ253=0,AZ255=0),1,0)</f>
        <v>0</v>
      </c>
      <c r="BA260" s="269">
        <f>(AZ$9-$G53)/365</f>
        <v>7.0054794520547947</v>
      </c>
    </row>
    <row r="261" spans="40:53" x14ac:dyDescent="0.35">
      <c r="AN261" s="262"/>
      <c r="AO261" s="242"/>
      <c r="AP261" s="242" t="s">
        <v>419</v>
      </c>
      <c r="AQ261" s="242"/>
      <c r="AR261" s="263">
        <f>IF(AND(AR253=0,AR255=1),1,0)</f>
        <v>0</v>
      </c>
      <c r="AS261" s="263">
        <f>(F53-$G53)/365</f>
        <v>-122.08712328767125</v>
      </c>
      <c r="AT261" s="263">
        <f>IF(AND(AT253=0,AT255=1),1,0)</f>
        <v>0</v>
      </c>
      <c r="AU261" s="263">
        <f>($H53-$G53)/365</f>
        <v>4</v>
      </c>
      <c r="AV261" s="263">
        <f>IF(AND(AV253=0,AV255=1),1,0)</f>
        <v>0</v>
      </c>
      <c r="AW261" s="263">
        <f>($H53-$G53)/365</f>
        <v>4</v>
      </c>
      <c r="AX261" s="263">
        <f>IF(AND(AX253=0,AX255=1),1,0)</f>
        <v>0</v>
      </c>
      <c r="AY261" s="263">
        <f>($H53-$G53)/365</f>
        <v>4</v>
      </c>
      <c r="AZ261" s="263">
        <f>IF(AND(AZ253=0,AZ255=1),1,0)</f>
        <v>0</v>
      </c>
      <c r="BA261" s="269">
        <f>($H53-$G53)/365</f>
        <v>4</v>
      </c>
    </row>
    <row r="262" spans="40:53" x14ac:dyDescent="0.35">
      <c r="AN262" s="271"/>
      <c r="AO262" s="272"/>
      <c r="AP262" s="272"/>
      <c r="AQ262" s="272"/>
      <c r="AR262" s="272"/>
      <c r="AS262" s="272"/>
      <c r="AT262" s="272"/>
      <c r="AU262" s="272"/>
      <c r="AV262" s="272"/>
      <c r="AW262" s="272"/>
      <c r="AX262" s="272"/>
      <c r="AY262" s="272"/>
      <c r="AZ262" s="272"/>
      <c r="BA262" s="273"/>
    </row>
    <row r="263" spans="40:53" x14ac:dyDescent="0.35">
      <c r="AN263" s="262">
        <v>54</v>
      </c>
      <c r="AO263" s="242" t="s">
        <v>406</v>
      </c>
      <c r="AP263" s="242"/>
      <c r="AQ263" s="242"/>
      <c r="AR263" s="242">
        <f>IF($G$54&gt;=$AR$9,1,0)</f>
        <v>0</v>
      </c>
      <c r="AS263" s="265"/>
      <c r="AT263" s="242">
        <f>IF($G$54&gt;=AT$9,1,0)</f>
        <v>0</v>
      </c>
      <c r="AU263" s="265"/>
      <c r="AV263" s="242">
        <f>IF($G$54&gt;=AV$9,1,0)</f>
        <v>0</v>
      </c>
      <c r="AW263" s="265"/>
      <c r="AX263" s="242">
        <f>IF($G$54&gt;=AX$9,1,0)</f>
        <v>0</v>
      </c>
      <c r="AY263" s="265"/>
      <c r="AZ263" s="242">
        <f>IF($G$54&gt;=AZ$9,1,0)</f>
        <v>0</v>
      </c>
      <c r="BA263" s="267"/>
    </row>
    <row r="264" spans="40:53" x14ac:dyDescent="0.35">
      <c r="AN264" s="262"/>
      <c r="AO264" s="242" t="s">
        <v>408</v>
      </c>
      <c r="AP264" s="242"/>
      <c r="AQ264" s="242"/>
      <c r="AR264" s="268">
        <f>IF($G$54&lt;=$AR$8,1,0)</f>
        <v>1</v>
      </c>
      <c r="AS264" s="265"/>
      <c r="AT264" s="268">
        <f>IF($G$54&lt;=AT$8,1,0)</f>
        <v>1</v>
      </c>
      <c r="AU264" s="265"/>
      <c r="AV264" s="268">
        <f>IF($G$54&lt;=AV$8,1,0)</f>
        <v>1</v>
      </c>
      <c r="AW264" s="265"/>
      <c r="AX264" s="268">
        <f>IF($G$54&lt;=AX$8,1,0)</f>
        <v>1</v>
      </c>
      <c r="AY264" s="265"/>
      <c r="AZ264" s="268">
        <f>IF($G$54&lt;=AZ$8,1,0)</f>
        <v>1</v>
      </c>
      <c r="BA264" s="267"/>
    </row>
    <row r="265" spans="40:53" x14ac:dyDescent="0.35">
      <c r="AN265" s="262"/>
      <c r="AO265" s="242" t="s">
        <v>409</v>
      </c>
      <c r="AP265" s="242"/>
      <c r="AQ265" s="242"/>
      <c r="AR265" s="268">
        <f>IF($H$54&lt;=$AR$8,1,0)</f>
        <v>0</v>
      </c>
      <c r="AS265" s="265"/>
      <c r="AT265" s="268">
        <f>IF($H$54&lt;=AT$8,1,0)</f>
        <v>0</v>
      </c>
      <c r="AU265" s="265"/>
      <c r="AV265" s="268">
        <f>IF($H$54&lt;=AV$8,1,0)</f>
        <v>1</v>
      </c>
      <c r="AW265" s="265"/>
      <c r="AX265" s="268">
        <f>IF($H$54&lt;=AX$8,1,0)</f>
        <v>1</v>
      </c>
      <c r="AY265" s="265"/>
      <c r="AZ265" s="268">
        <f>IF($H$54&lt;=AZ$8,1,0)</f>
        <v>1</v>
      </c>
      <c r="BA265" s="267"/>
    </row>
    <row r="266" spans="40:53" x14ac:dyDescent="0.35">
      <c r="AN266" s="262"/>
      <c r="AO266" s="242" t="s">
        <v>411</v>
      </c>
      <c r="AP266" s="242"/>
      <c r="AQ266" s="242"/>
      <c r="AR266" s="268">
        <f>IF($H$54&lt;=$AR$9,1,0)</f>
        <v>0</v>
      </c>
      <c r="AS266" s="265"/>
      <c r="AT266" s="268">
        <f>IF($H$54&lt;=AT$9,1,0)</f>
        <v>1</v>
      </c>
      <c r="AU266" s="265"/>
      <c r="AV266" s="268">
        <f>IF($H$54&lt;=AV$9,1,0)</f>
        <v>1</v>
      </c>
      <c r="AW266" s="265"/>
      <c r="AX266" s="268">
        <f>IF($H$54&lt;=AX$9,1,0)</f>
        <v>1</v>
      </c>
      <c r="AY266" s="265"/>
      <c r="AZ266" s="268">
        <f>IF($H$54&lt;=AZ$9,1,0)</f>
        <v>1</v>
      </c>
      <c r="BA266" s="267"/>
    </row>
    <row r="267" spans="40:53" x14ac:dyDescent="0.35">
      <c r="AN267" s="262"/>
      <c r="AO267" s="242"/>
      <c r="AP267" s="242"/>
      <c r="AQ267" s="242"/>
      <c r="AR267" s="268" t="s">
        <v>412</v>
      </c>
      <c r="AS267" s="265" t="s">
        <v>413</v>
      </c>
      <c r="AT267" s="268" t="s">
        <v>412</v>
      </c>
      <c r="AU267" s="265" t="s">
        <v>413</v>
      </c>
      <c r="AV267" s="268" t="s">
        <v>412</v>
      </c>
      <c r="AW267" s="265" t="s">
        <v>413</v>
      </c>
      <c r="AX267" s="268" t="s">
        <v>412</v>
      </c>
      <c r="AY267" s="265" t="s">
        <v>413</v>
      </c>
      <c r="AZ267" s="268" t="s">
        <v>412</v>
      </c>
      <c r="BA267" s="267" t="s">
        <v>413</v>
      </c>
    </row>
    <row r="268" spans="40:53" x14ac:dyDescent="0.35">
      <c r="AN268" s="262"/>
      <c r="AO268" s="242"/>
      <c r="AP268" s="242" t="s">
        <v>415</v>
      </c>
      <c r="AQ268" s="242"/>
      <c r="AR268" s="242">
        <f>IF(AND(AR264=1,AR266=0)=TRUE,1,0)</f>
        <v>1</v>
      </c>
      <c r="AS268" s="242">
        <v>1</v>
      </c>
      <c r="AT268" s="242">
        <f>IF(AND(AT264=1,AT266=0)=TRUE,1,0)</f>
        <v>0</v>
      </c>
      <c r="AU268" s="242">
        <v>1</v>
      </c>
      <c r="AV268" s="242">
        <f>IF(AND(AV264=1,AV266=0)=TRUE,1,0)</f>
        <v>0</v>
      </c>
      <c r="AW268" s="242">
        <v>1</v>
      </c>
      <c r="AX268" s="242">
        <f>IF(AND(AX264=1,AX266=0)=TRUE,1,0)</f>
        <v>0</v>
      </c>
      <c r="AY268" s="242">
        <v>1</v>
      </c>
      <c r="AZ268" s="242">
        <f>IF(AND(AZ264=1,AZ266=0)=TRUE,1,0)</f>
        <v>0</v>
      </c>
      <c r="BA268" s="264">
        <v>1</v>
      </c>
    </row>
    <row r="269" spans="40:53" x14ac:dyDescent="0.35">
      <c r="AN269" s="262"/>
      <c r="AO269" s="242"/>
      <c r="AP269" s="242" t="s">
        <v>416</v>
      </c>
      <c r="AQ269" s="242"/>
      <c r="AR269" s="268">
        <f>IF(AND(AR264=1,AR265=1,AR266=1),1,0)+AR263</f>
        <v>0</v>
      </c>
      <c r="AS269" s="263">
        <v>0</v>
      </c>
      <c r="AT269" s="268">
        <f>IF(AND(AT264=1,AT265=1,AT266=1),1,0)+AT263</f>
        <v>0</v>
      </c>
      <c r="AU269" s="263">
        <v>0</v>
      </c>
      <c r="AV269" s="268">
        <f>IF(AND(AV264=1,AV265=1,AV266=1),1,0)+AV263</f>
        <v>1</v>
      </c>
      <c r="AW269" s="263">
        <v>0</v>
      </c>
      <c r="AX269" s="268">
        <f>IF(AND(AX264=1,AX265=1,AX266=1),1,0)+AX263</f>
        <v>1</v>
      </c>
      <c r="AY269" s="263">
        <v>0</v>
      </c>
      <c r="AZ269" s="268">
        <f>IF(AND(AZ264=1,AZ265=1,AZ266=1),1,0)+AZ263</f>
        <v>1</v>
      </c>
      <c r="BA269" s="269">
        <v>0</v>
      </c>
    </row>
    <row r="270" spans="40:53" x14ac:dyDescent="0.35">
      <c r="AN270" s="262"/>
      <c r="AO270" s="242"/>
      <c r="AP270" s="242" t="s">
        <v>417</v>
      </c>
      <c r="AQ270" s="242"/>
      <c r="AR270" s="263">
        <f>IF(AND(AR264=1,AR265=0,AR266=1),1,0)</f>
        <v>0</v>
      </c>
      <c r="AS270" s="270">
        <f>($H54-AR$8+1)/365</f>
        <v>2.0027397260273974</v>
      </c>
      <c r="AT270" s="263">
        <f>IF(AND(AT264=1,AT265=0,AT266=1),1,0)</f>
        <v>1</v>
      </c>
      <c r="AU270" s="263">
        <f>($H54-AT$8)/365</f>
        <v>0.99726027397260275</v>
      </c>
      <c r="AV270" s="263">
        <f>IF(AND(AV264=1,AV265=0,AV266=1),1,0)</f>
        <v>0</v>
      </c>
      <c r="AW270" s="263">
        <f>($H54-AV$8)/365</f>
        <v>-2.7397260273972603E-3</v>
      </c>
      <c r="AX270" s="263">
        <f>IF(AND(AX264=1,AX265=0,AX266=1),1,0)</f>
        <v>0</v>
      </c>
      <c r="AY270" s="263">
        <f>($H54-AX$8)/365</f>
        <v>-1.0027397260273974</v>
      </c>
      <c r="AZ270" s="263">
        <f>IF(AND(AZ264=1,AZ265=0,AZ266=1),1,0)</f>
        <v>0</v>
      </c>
      <c r="BA270" s="269">
        <f>($H54-AZ$8)/365</f>
        <v>-2.0027397260273974</v>
      </c>
    </row>
    <row r="271" spans="40:53" x14ac:dyDescent="0.35">
      <c r="AN271" s="262"/>
      <c r="AO271" s="242"/>
      <c r="AP271" s="242" t="s">
        <v>418</v>
      </c>
      <c r="AQ271" s="242"/>
      <c r="AR271" s="268">
        <f>IF(AND(AR263=0,AR264=0,AR266=0),1,0)</f>
        <v>0</v>
      </c>
      <c r="AS271" s="270">
        <f>(AR$9-$G54)/365</f>
        <v>3.0027397260273974</v>
      </c>
      <c r="AT271" s="268">
        <f>IF(AND(AT263=0,AT264=0,AT266=0),1,0)</f>
        <v>0</v>
      </c>
      <c r="AU271" s="263">
        <f>(AT$9-$G54)/365</f>
        <v>4.0027397260273974</v>
      </c>
      <c r="AV271" s="268">
        <f>IF(AND(AV263=0,AV264=0,AV266=0),1,0)</f>
        <v>0</v>
      </c>
      <c r="AW271" s="263">
        <f>(AV$9-$G54)/365</f>
        <v>5.0027397260273974</v>
      </c>
      <c r="AX271" s="268">
        <f>IF(AND(AX263=0,AX264=0,AX266=0),1,0)</f>
        <v>0</v>
      </c>
      <c r="AY271" s="263">
        <f>(AX$9-$G54)/365</f>
        <v>6.0027397260273974</v>
      </c>
      <c r="AZ271" s="268">
        <f>IF(AND(AZ263=0,AZ264=0,AZ266=0),1,0)</f>
        <v>0</v>
      </c>
      <c r="BA271" s="269">
        <f>(AZ$9-$G54)/365</f>
        <v>7.0054794520547947</v>
      </c>
    </row>
    <row r="272" spans="40:53" x14ac:dyDescent="0.35">
      <c r="AN272" s="262"/>
      <c r="AO272" s="242"/>
      <c r="AP272" s="242" t="s">
        <v>419</v>
      </c>
      <c r="AQ272" s="242"/>
      <c r="AR272" s="263">
        <f>IF(AND(AR264=0,AR266=1),1,0)</f>
        <v>0</v>
      </c>
      <c r="AS272" s="263">
        <f>(F54-$G54)/365</f>
        <v>-122.08712328767125</v>
      </c>
      <c r="AT272" s="263">
        <f>IF(AND(AT264=0,AT266=1),1,0)</f>
        <v>0</v>
      </c>
      <c r="AU272" s="263">
        <f>($H54-$G54)/365</f>
        <v>4</v>
      </c>
      <c r="AV272" s="263">
        <f>IF(AND(AV264=0,AV266=1),1,0)</f>
        <v>0</v>
      </c>
      <c r="AW272" s="263">
        <f>($H54-$G54)/365</f>
        <v>4</v>
      </c>
      <c r="AX272" s="263">
        <f>IF(AND(AX264=0,AX266=1),1,0)</f>
        <v>0</v>
      </c>
      <c r="AY272" s="263">
        <f>($H54-$G54)/365</f>
        <v>4</v>
      </c>
      <c r="AZ272" s="263">
        <f>IF(AND(AZ264=0,AZ266=1),1,0)</f>
        <v>0</v>
      </c>
      <c r="BA272" s="269">
        <f>($H54-$G54)/365</f>
        <v>4</v>
      </c>
    </row>
    <row r="273" spans="40:53" x14ac:dyDescent="0.35">
      <c r="AN273" s="271"/>
      <c r="AO273" s="272"/>
      <c r="AP273" s="272"/>
      <c r="AQ273" s="272"/>
      <c r="AR273" s="272"/>
      <c r="AS273" s="272"/>
      <c r="AT273" s="272"/>
      <c r="AU273" s="272"/>
      <c r="AV273" s="272"/>
      <c r="AW273" s="272"/>
      <c r="AX273" s="272"/>
      <c r="AY273" s="272"/>
      <c r="AZ273" s="272"/>
      <c r="BA273" s="273"/>
    </row>
    <row r="274" spans="40:53" x14ac:dyDescent="0.35">
      <c r="AN274" s="262">
        <v>55</v>
      </c>
      <c r="AO274" s="242" t="s">
        <v>406</v>
      </c>
      <c r="AP274" s="242"/>
      <c r="AQ274" s="242"/>
      <c r="AR274" s="242">
        <f>IF($G$55&gt;=$AR$9,1,0)</f>
        <v>0</v>
      </c>
      <c r="AS274" s="265"/>
      <c r="AT274" s="242">
        <f>IF($G$55&gt;=AT$9,1,0)</f>
        <v>0</v>
      </c>
      <c r="AU274" s="265"/>
      <c r="AV274" s="242">
        <f>IF($G$55&gt;=AV$9,1,0)</f>
        <v>0</v>
      </c>
      <c r="AW274" s="265"/>
      <c r="AX274" s="242">
        <f>IF($G$55&gt;=AX$9,1,0)</f>
        <v>0</v>
      </c>
      <c r="AY274" s="265"/>
      <c r="AZ274" s="242">
        <f>IF($G$55&gt;=AZ$9,1,0)</f>
        <v>0</v>
      </c>
      <c r="BA274" s="267"/>
    </row>
    <row r="275" spans="40:53" x14ac:dyDescent="0.35">
      <c r="AN275" s="262"/>
      <c r="AO275" s="242" t="s">
        <v>408</v>
      </c>
      <c r="AP275" s="242"/>
      <c r="AQ275" s="242"/>
      <c r="AR275" s="268">
        <f>IF($G$55&lt;=$AR$8,1,0)</f>
        <v>1</v>
      </c>
      <c r="AS275" s="265"/>
      <c r="AT275" s="268">
        <f>IF($G$55&lt;=AT$8,1,0)</f>
        <v>1</v>
      </c>
      <c r="AU275" s="265"/>
      <c r="AV275" s="268">
        <f>IF($G$55&lt;=AV$8,1,0)</f>
        <v>1</v>
      </c>
      <c r="AW275" s="265"/>
      <c r="AX275" s="268">
        <f>IF($G$55&lt;=AX$8,1,0)</f>
        <v>1</v>
      </c>
      <c r="AY275" s="265"/>
      <c r="AZ275" s="268">
        <f>IF($G$55&lt;=AZ$8,1,0)</f>
        <v>1</v>
      </c>
      <c r="BA275" s="267"/>
    </row>
    <row r="276" spans="40:53" x14ac:dyDescent="0.35">
      <c r="AN276" s="262"/>
      <c r="AO276" s="242" t="s">
        <v>409</v>
      </c>
      <c r="AP276" s="242"/>
      <c r="AQ276" s="242"/>
      <c r="AR276" s="268">
        <f>IF($H$55&lt;=$AR$8,1,0)</f>
        <v>0</v>
      </c>
      <c r="AS276" s="265"/>
      <c r="AT276" s="268">
        <f>IF($H$55&lt;=AT$8,1,0)</f>
        <v>0</v>
      </c>
      <c r="AU276" s="265"/>
      <c r="AV276" s="268">
        <f>IF($H$55&lt;=AV$8,1,0)</f>
        <v>1</v>
      </c>
      <c r="AW276" s="265"/>
      <c r="AX276" s="268">
        <f>IF($H$55&lt;=AX$8,1,0)</f>
        <v>1</v>
      </c>
      <c r="AY276" s="265"/>
      <c r="AZ276" s="268">
        <f>IF($H$55&lt;=AZ$8,1,0)</f>
        <v>1</v>
      </c>
      <c r="BA276" s="267"/>
    </row>
    <row r="277" spans="40:53" x14ac:dyDescent="0.35">
      <c r="AN277" s="262"/>
      <c r="AO277" s="242" t="s">
        <v>411</v>
      </c>
      <c r="AP277" s="242"/>
      <c r="AQ277" s="242"/>
      <c r="AR277" s="268">
        <f>IF($H$55&lt;=$AR$9,1,0)</f>
        <v>0</v>
      </c>
      <c r="AS277" s="265"/>
      <c r="AT277" s="268">
        <f>IF($H$55&lt;=AT$9,1,0)</f>
        <v>1</v>
      </c>
      <c r="AU277" s="265"/>
      <c r="AV277" s="268">
        <f>IF($H$55&lt;=AV$9,1,0)</f>
        <v>1</v>
      </c>
      <c r="AW277" s="265"/>
      <c r="AX277" s="268">
        <f>IF($H$55&lt;=AX$9,1,0)</f>
        <v>1</v>
      </c>
      <c r="AY277" s="265"/>
      <c r="AZ277" s="268">
        <f>IF($H$55&lt;=AZ$9,1,0)</f>
        <v>1</v>
      </c>
      <c r="BA277" s="267"/>
    </row>
    <row r="278" spans="40:53" x14ac:dyDescent="0.35">
      <c r="AN278" s="262"/>
      <c r="AO278" s="242"/>
      <c r="AP278" s="242"/>
      <c r="AQ278" s="242"/>
      <c r="AR278" s="268" t="s">
        <v>412</v>
      </c>
      <c r="AS278" s="265" t="s">
        <v>413</v>
      </c>
      <c r="AT278" s="268" t="s">
        <v>412</v>
      </c>
      <c r="AU278" s="265" t="s">
        <v>413</v>
      </c>
      <c r="AV278" s="268" t="s">
        <v>412</v>
      </c>
      <c r="AW278" s="265" t="s">
        <v>413</v>
      </c>
      <c r="AX278" s="268" t="s">
        <v>412</v>
      </c>
      <c r="AY278" s="265" t="s">
        <v>413</v>
      </c>
      <c r="AZ278" s="268" t="s">
        <v>412</v>
      </c>
      <c r="BA278" s="267" t="s">
        <v>413</v>
      </c>
    </row>
    <row r="279" spans="40:53" x14ac:dyDescent="0.35">
      <c r="AN279" s="262"/>
      <c r="AO279" s="242"/>
      <c r="AP279" s="242"/>
      <c r="AQ279" s="242"/>
      <c r="AR279" s="242">
        <f>IF(AND(AR275=1,AR277=0)=TRUE,1,0)</f>
        <v>1</v>
      </c>
      <c r="AS279" s="242">
        <v>1</v>
      </c>
      <c r="AT279" s="242">
        <f>IF(AND(AT275=1,AT277=0)=TRUE,1,0)</f>
        <v>0</v>
      </c>
      <c r="AU279" s="242">
        <v>1</v>
      </c>
      <c r="AV279" s="242">
        <f>IF(AND(AV275=1,AV277=0)=TRUE,1,0)</f>
        <v>0</v>
      </c>
      <c r="AW279" s="242">
        <v>1</v>
      </c>
      <c r="AX279" s="242">
        <f>IF(AND(AX275=1,AX277=0)=TRUE,1,0)</f>
        <v>0</v>
      </c>
      <c r="AY279" s="242">
        <v>1</v>
      </c>
      <c r="AZ279" s="242">
        <f>IF(AND(AZ275=1,AZ277=0)=TRUE,1,0)</f>
        <v>0</v>
      </c>
      <c r="BA279" s="264">
        <v>1</v>
      </c>
    </row>
    <row r="280" spans="40:53" x14ac:dyDescent="0.35">
      <c r="AN280" s="262"/>
      <c r="AO280" s="242"/>
      <c r="AP280" s="242" t="s">
        <v>416</v>
      </c>
      <c r="AQ280" s="242"/>
      <c r="AR280" s="268">
        <f>IF(AND(AR275=1,AR276=1,AR277=1),1,0)+AR274</f>
        <v>0</v>
      </c>
      <c r="AS280" s="263">
        <v>0</v>
      </c>
      <c r="AT280" s="268">
        <f>IF(AND(AT275=1,AT276=1,AT277=1),1,0)+AT274</f>
        <v>0</v>
      </c>
      <c r="AU280" s="263">
        <v>0</v>
      </c>
      <c r="AV280" s="268">
        <f>IF(AND(AV275=1,AV276=1,AV277=1),1,0)+AV274</f>
        <v>1</v>
      </c>
      <c r="AW280" s="263">
        <v>0</v>
      </c>
      <c r="AX280" s="268">
        <f>IF(AND(AX275=1,AX276=1,AX277=1),1,0)+AX274</f>
        <v>1</v>
      </c>
      <c r="AY280" s="263">
        <v>0</v>
      </c>
      <c r="AZ280" s="268">
        <f>IF(AND(AZ275=1,AZ276=1,AZ277=1),1,0)+AZ274</f>
        <v>1</v>
      </c>
      <c r="BA280" s="269">
        <v>0</v>
      </c>
    </row>
    <row r="281" spans="40:53" x14ac:dyDescent="0.35">
      <c r="AN281" s="262"/>
      <c r="AO281" s="242"/>
      <c r="AP281" s="242" t="s">
        <v>417</v>
      </c>
      <c r="AQ281" s="242"/>
      <c r="AR281" s="263">
        <f>IF(AND(AR275=1,AR276=0,AR277=1),1,0)</f>
        <v>0</v>
      </c>
      <c r="AS281" s="270">
        <f>($H55-AR$8+1)/365</f>
        <v>2.0027397260273974</v>
      </c>
      <c r="AT281" s="263">
        <f>IF(AND(AT275=1,AT276=0,AT277=1),1,0)</f>
        <v>1</v>
      </c>
      <c r="AU281" s="263">
        <f>($H55-AT$8)/365</f>
        <v>0.99726027397260275</v>
      </c>
      <c r="AV281" s="263">
        <f>IF(AND(AV275=1,AV276=0,AV277=1),1,0)</f>
        <v>0</v>
      </c>
      <c r="AW281" s="263">
        <f>($H55-AV$8)/365</f>
        <v>-2.7397260273972603E-3</v>
      </c>
      <c r="AX281" s="263">
        <f>IF(AND(AX275=1,AX276=0,AX277=1),1,0)</f>
        <v>0</v>
      </c>
      <c r="AY281" s="263">
        <f>($H55-AX$8)/365</f>
        <v>-1.0027397260273974</v>
      </c>
      <c r="AZ281" s="263">
        <f>IF(AND(AZ275=1,AZ276=0,AZ277=1),1,0)</f>
        <v>0</v>
      </c>
      <c r="BA281" s="269">
        <f>($H55-AZ$8)/365</f>
        <v>-2.0027397260273974</v>
      </c>
    </row>
    <row r="282" spans="40:53" x14ac:dyDescent="0.35">
      <c r="AN282" s="262"/>
      <c r="AO282" s="242"/>
      <c r="AP282" s="242" t="s">
        <v>418</v>
      </c>
      <c r="AQ282" s="242"/>
      <c r="AR282" s="268">
        <f>IF(AND(AR274=0,AR275=0,AR277=0),1,0)</f>
        <v>0</v>
      </c>
      <c r="AS282" s="270">
        <f>(AR$9-$G55)/365</f>
        <v>3.0027397260273974</v>
      </c>
      <c r="AT282" s="268">
        <f>IF(AND(AT274=0,AT275=0,AT277=0),1,0)</f>
        <v>0</v>
      </c>
      <c r="AU282" s="263">
        <f>(AT$9-$G55)/365</f>
        <v>4.0027397260273974</v>
      </c>
      <c r="AV282" s="268">
        <f>IF(AND(AV274=0,AV275=0,AV277=0),1,0)</f>
        <v>0</v>
      </c>
      <c r="AW282" s="263">
        <f>(AV$9-$G55)/365</f>
        <v>5.0027397260273974</v>
      </c>
      <c r="AX282" s="268">
        <f>IF(AND(AX274=0,AX275=0,AX277=0),1,0)</f>
        <v>0</v>
      </c>
      <c r="AY282" s="263">
        <f>(AX$9-$G55)/365</f>
        <v>6.0027397260273974</v>
      </c>
      <c r="AZ282" s="268">
        <f>IF(AND(AZ274=0,AZ275=0,AZ277=0),1,0)</f>
        <v>0</v>
      </c>
      <c r="BA282" s="269">
        <f>(AZ$9-$G55)/365</f>
        <v>7.0054794520547947</v>
      </c>
    </row>
    <row r="283" spans="40:53" x14ac:dyDescent="0.35">
      <c r="AN283" s="262"/>
      <c r="AO283" s="242"/>
      <c r="AP283" s="242" t="s">
        <v>419</v>
      </c>
      <c r="AQ283" s="242"/>
      <c r="AR283" s="263">
        <f>IF(AND(AR275=0,AR277=1),1,0)</f>
        <v>0</v>
      </c>
      <c r="AS283" s="263">
        <f>(F55-$G55)/365</f>
        <v>-122.08712328767125</v>
      </c>
      <c r="AT283" s="263">
        <f>IF(AND(AT275=0,AT277=1),1,0)</f>
        <v>0</v>
      </c>
      <c r="AU283" s="263">
        <f>($H55-$G55)/365</f>
        <v>4</v>
      </c>
      <c r="AV283" s="263">
        <f>IF(AND(AV275=0,AV277=1),1,0)</f>
        <v>0</v>
      </c>
      <c r="AW283" s="263">
        <f>($H55-$G55)/365</f>
        <v>4</v>
      </c>
      <c r="AX283" s="263">
        <f>IF(AND(AX275=0,AX277=1),1,0)</f>
        <v>0</v>
      </c>
      <c r="AY283" s="263">
        <f>($H55-$G55)/365</f>
        <v>4</v>
      </c>
      <c r="AZ283" s="263">
        <f>IF(AND(AZ275=0,AZ277=1),1,0)</f>
        <v>0</v>
      </c>
      <c r="BA283" s="269">
        <f>($H55-$G55)/365</f>
        <v>4</v>
      </c>
    </row>
    <row r="284" spans="40:53" x14ac:dyDescent="0.35">
      <c r="AN284" s="271"/>
      <c r="AO284" s="272"/>
      <c r="AP284" s="272"/>
      <c r="AQ284" s="272"/>
      <c r="AR284" s="272"/>
      <c r="AS284" s="272"/>
      <c r="AT284" s="272"/>
      <c r="AU284" s="272"/>
      <c r="AV284" s="272"/>
      <c r="AW284" s="272"/>
      <c r="AX284" s="272"/>
      <c r="AY284" s="272"/>
      <c r="AZ284" s="272"/>
      <c r="BA284" s="273"/>
    </row>
    <row r="285" spans="40:53" x14ac:dyDescent="0.35">
      <c r="AN285" s="262">
        <v>56</v>
      </c>
      <c r="AO285" s="242" t="s">
        <v>406</v>
      </c>
      <c r="AP285" s="242"/>
      <c r="AQ285" s="242"/>
      <c r="AR285" s="242">
        <f>IF($G$56&gt;=$AR$9,1,0)</f>
        <v>0</v>
      </c>
      <c r="AS285" s="265"/>
      <c r="AT285" s="242">
        <f>IF($G$56&gt;=AT$9,1,0)</f>
        <v>0</v>
      </c>
      <c r="AU285" s="265"/>
      <c r="AV285" s="242">
        <f>IF($G$56&gt;=AV$9,1,0)</f>
        <v>0</v>
      </c>
      <c r="AW285" s="265"/>
      <c r="AX285" s="242">
        <f>IF($G$56&gt;=AX$9,1,0)</f>
        <v>0</v>
      </c>
      <c r="AY285" s="265"/>
      <c r="AZ285" s="242">
        <f>IF($G$56&gt;=AZ$9,1,0)</f>
        <v>0</v>
      </c>
      <c r="BA285" s="267"/>
    </row>
    <row r="286" spans="40:53" x14ac:dyDescent="0.35">
      <c r="AN286" s="262"/>
      <c r="AO286" s="242" t="s">
        <v>408</v>
      </c>
      <c r="AP286" s="242"/>
      <c r="AQ286" s="242"/>
      <c r="AR286" s="268">
        <f>IF($G$56&lt;=$AR$8,1,0)</f>
        <v>1</v>
      </c>
      <c r="AS286" s="265"/>
      <c r="AT286" s="268">
        <f>IF($G$56&lt;=AT$8,1,0)</f>
        <v>1</v>
      </c>
      <c r="AU286" s="265"/>
      <c r="AV286" s="268">
        <f>IF($G$56&lt;=AV$8,1,0)</f>
        <v>1</v>
      </c>
      <c r="AW286" s="265"/>
      <c r="AX286" s="268">
        <f>IF($G$56&lt;=AX$8,1,0)</f>
        <v>1</v>
      </c>
      <c r="AY286" s="265"/>
      <c r="AZ286" s="268">
        <f>IF($G$56&lt;=AZ$8,1,0)</f>
        <v>1</v>
      </c>
      <c r="BA286" s="267"/>
    </row>
    <row r="287" spans="40:53" x14ac:dyDescent="0.35">
      <c r="AN287" s="262"/>
      <c r="AO287" s="242" t="s">
        <v>409</v>
      </c>
      <c r="AP287" s="242"/>
      <c r="AQ287" s="242"/>
      <c r="AR287" s="268">
        <f>IF($H$56&lt;=$AR$8,1,0)</f>
        <v>0</v>
      </c>
      <c r="AS287" s="265"/>
      <c r="AT287" s="268">
        <f>IF($H$56&lt;=AT$8,1,0)</f>
        <v>0</v>
      </c>
      <c r="AU287" s="265"/>
      <c r="AV287" s="268">
        <f>IF($H$56&lt;=AV$8,1,0)</f>
        <v>1</v>
      </c>
      <c r="AW287" s="265"/>
      <c r="AX287" s="268">
        <f>IF($H$56&lt;=AX$8,1,0)</f>
        <v>1</v>
      </c>
      <c r="AY287" s="265"/>
      <c r="AZ287" s="268">
        <f>IF($H$56&lt;=AZ$8,1,0)</f>
        <v>1</v>
      </c>
      <c r="BA287" s="267"/>
    </row>
    <row r="288" spans="40:53" x14ac:dyDescent="0.35">
      <c r="AN288" s="262"/>
      <c r="AO288" s="242" t="s">
        <v>411</v>
      </c>
      <c r="AP288" s="242"/>
      <c r="AQ288" s="242"/>
      <c r="AR288" s="268">
        <f>IF($H$56&lt;=$AR$9,1,0)</f>
        <v>0</v>
      </c>
      <c r="AS288" s="265"/>
      <c r="AT288" s="268">
        <f>IF($H$56&lt;=AT$9,1,0)</f>
        <v>1</v>
      </c>
      <c r="AU288" s="265"/>
      <c r="AV288" s="268">
        <f>IF($H$56&lt;=AV$9,1,0)</f>
        <v>1</v>
      </c>
      <c r="AW288" s="265"/>
      <c r="AX288" s="268">
        <f>IF($H$56&lt;=AX$9,1,0)</f>
        <v>1</v>
      </c>
      <c r="AY288" s="265"/>
      <c r="AZ288" s="268">
        <f>IF($H$56&lt;=AZ$9,1,0)</f>
        <v>1</v>
      </c>
      <c r="BA288" s="267"/>
    </row>
    <row r="289" spans="40:53" x14ac:dyDescent="0.35">
      <c r="AN289" s="262"/>
      <c r="AO289" s="242"/>
      <c r="AP289" s="242"/>
      <c r="AQ289" s="242"/>
      <c r="AR289" s="268" t="s">
        <v>412</v>
      </c>
      <c r="AS289" s="265" t="s">
        <v>413</v>
      </c>
      <c r="AT289" s="268" t="s">
        <v>412</v>
      </c>
      <c r="AU289" s="265" t="s">
        <v>413</v>
      </c>
      <c r="AV289" s="268" t="s">
        <v>412</v>
      </c>
      <c r="AW289" s="265" t="s">
        <v>413</v>
      </c>
      <c r="AX289" s="268" t="s">
        <v>412</v>
      </c>
      <c r="AY289" s="265" t="s">
        <v>413</v>
      </c>
      <c r="AZ289" s="268" t="s">
        <v>412</v>
      </c>
      <c r="BA289" s="267" t="s">
        <v>413</v>
      </c>
    </row>
    <row r="290" spans="40:53" x14ac:dyDescent="0.35">
      <c r="AN290" s="262"/>
      <c r="AO290" s="242"/>
      <c r="AP290" s="242"/>
      <c r="AQ290" s="242"/>
      <c r="AR290" s="242">
        <f>IF(AND(AR286=1,AR288=0)=TRUE,1,0)</f>
        <v>1</v>
      </c>
      <c r="AS290" s="242">
        <v>1</v>
      </c>
      <c r="AT290" s="242">
        <f>IF(AND(AT286=1,AT288=0)=TRUE,1,0)</f>
        <v>0</v>
      </c>
      <c r="AU290" s="242">
        <v>1</v>
      </c>
      <c r="AV290" s="242">
        <f>IF(AND(AV286=1,AV288=0)=TRUE,1,0)</f>
        <v>0</v>
      </c>
      <c r="AW290" s="242">
        <v>1</v>
      </c>
      <c r="AX290" s="242">
        <f>IF(AND(AX286=1,AX288=0)=TRUE,1,0)</f>
        <v>0</v>
      </c>
      <c r="AY290" s="242">
        <v>1</v>
      </c>
      <c r="AZ290" s="242">
        <f>IF(AND(AZ286=1,AZ288=0)=TRUE,1,0)</f>
        <v>0</v>
      </c>
      <c r="BA290" s="264">
        <v>1</v>
      </c>
    </row>
    <row r="291" spans="40:53" x14ac:dyDescent="0.35">
      <c r="AN291" s="262"/>
      <c r="AO291" s="242"/>
      <c r="AP291" s="242" t="s">
        <v>416</v>
      </c>
      <c r="AQ291" s="242"/>
      <c r="AR291" s="268">
        <f>IF(AND(AR286=1,AR287=1,AR288=1),1,0)+AR285</f>
        <v>0</v>
      </c>
      <c r="AS291" s="263">
        <v>0</v>
      </c>
      <c r="AT291" s="268">
        <f>IF(AND(AT286=1,AT287=1,AT288=1),1,0)+AT285</f>
        <v>0</v>
      </c>
      <c r="AU291" s="263">
        <v>0</v>
      </c>
      <c r="AV291" s="268">
        <f>IF(AND(AV286=1,AV287=1,AV288=1),1,0)+AV285</f>
        <v>1</v>
      </c>
      <c r="AW291" s="263">
        <v>0</v>
      </c>
      <c r="AX291" s="268">
        <f>IF(AND(AX286=1,AX287=1,AX288=1),1,0)+AX285</f>
        <v>1</v>
      </c>
      <c r="AY291" s="263">
        <v>0</v>
      </c>
      <c r="AZ291" s="268">
        <f>IF(AND(AZ286=1,AZ287=1,AZ288=1),1,0)+AZ285</f>
        <v>1</v>
      </c>
      <c r="BA291" s="269">
        <v>0</v>
      </c>
    </row>
    <row r="292" spans="40:53" x14ac:dyDescent="0.35">
      <c r="AN292" s="262"/>
      <c r="AO292" s="242"/>
      <c r="AP292" s="242" t="s">
        <v>417</v>
      </c>
      <c r="AQ292" s="242"/>
      <c r="AR292" s="263">
        <f>IF(AND(AR286=1,AR287=0,AR288=1),1,0)</f>
        <v>0</v>
      </c>
      <c r="AS292" s="270">
        <f>($H56-AR$8+1)/365</f>
        <v>2.0027397260273974</v>
      </c>
      <c r="AT292" s="263">
        <f>IF(AND(AT286=1,AT287=0,AT288=1),1,0)</f>
        <v>1</v>
      </c>
      <c r="AU292" s="263">
        <f>($H56-AT$8)/365</f>
        <v>0.99726027397260275</v>
      </c>
      <c r="AV292" s="263">
        <f>IF(AND(AV286=1,AV287=0,AV288=1),1,0)</f>
        <v>0</v>
      </c>
      <c r="AW292" s="263">
        <f>($H56-AV$8)/365</f>
        <v>-2.7397260273972603E-3</v>
      </c>
      <c r="AX292" s="263">
        <f>IF(AND(AX286=1,AX287=0,AX288=1),1,0)</f>
        <v>0</v>
      </c>
      <c r="AY292" s="263">
        <f>($H56-AX$8)/365</f>
        <v>-1.0027397260273974</v>
      </c>
      <c r="AZ292" s="263">
        <f>IF(AND(AZ286=1,AZ287=0,AZ288=1),1,0)</f>
        <v>0</v>
      </c>
      <c r="BA292" s="269">
        <f>($H56-AZ$8)/365</f>
        <v>-2.0027397260273974</v>
      </c>
    </row>
    <row r="293" spans="40:53" x14ac:dyDescent="0.35">
      <c r="AN293" s="262"/>
      <c r="AO293" s="242"/>
      <c r="AP293" s="242" t="s">
        <v>418</v>
      </c>
      <c r="AQ293" s="242"/>
      <c r="AR293" s="268">
        <f>IF(AND(AR285=0,AR286=0,AR288=0),1,0)</f>
        <v>0</v>
      </c>
      <c r="AS293" s="270">
        <f>(AR$9-$G56)/365</f>
        <v>3.0027397260273974</v>
      </c>
      <c r="AT293" s="268">
        <f>IF(AND(AT285=0,AT286=0,AT288=0),1,0)</f>
        <v>0</v>
      </c>
      <c r="AU293" s="263">
        <f>(AT$9-$G56)/365</f>
        <v>4.0027397260273974</v>
      </c>
      <c r="AV293" s="268">
        <f>IF(AND(AV285=0,AV286=0,AV288=0),1,0)</f>
        <v>0</v>
      </c>
      <c r="AW293" s="263">
        <f>(AV$9-$G56)/365</f>
        <v>5.0027397260273974</v>
      </c>
      <c r="AX293" s="268">
        <f>IF(AND(AX285=0,AX286=0,AX288=0),1,0)</f>
        <v>0</v>
      </c>
      <c r="AY293" s="263">
        <f>(AX$9-$G56)/365</f>
        <v>6.0027397260273974</v>
      </c>
      <c r="AZ293" s="268">
        <f>IF(AND(AZ285=0,AZ286=0,AZ288=0),1,0)</f>
        <v>0</v>
      </c>
      <c r="BA293" s="269">
        <f>(AZ$9-$G56)/365</f>
        <v>7.0054794520547947</v>
      </c>
    </row>
    <row r="294" spans="40:53" x14ac:dyDescent="0.35">
      <c r="AN294" s="262"/>
      <c r="AO294" s="242"/>
      <c r="AP294" s="242" t="s">
        <v>419</v>
      </c>
      <c r="AQ294" s="242"/>
      <c r="AR294" s="263">
        <f>IF(AND(AR286=0,AR288=1),1,0)</f>
        <v>0</v>
      </c>
      <c r="AS294" s="263">
        <f>(F56-$G56)/365</f>
        <v>-122.08712328767125</v>
      </c>
      <c r="AT294" s="263">
        <f>IF(AND(AT286=0,AT288=1),1,0)</f>
        <v>0</v>
      </c>
      <c r="AU294" s="263">
        <f>($H56-$G56)/365</f>
        <v>4</v>
      </c>
      <c r="AV294" s="263">
        <f>IF(AND(AV286=0,AV288=1),1,0)</f>
        <v>0</v>
      </c>
      <c r="AW294" s="263">
        <f>($H56-$G56)/365</f>
        <v>4</v>
      </c>
      <c r="AX294" s="263">
        <f>IF(AND(AX286=0,AX288=1),1,0)</f>
        <v>0</v>
      </c>
      <c r="AY294" s="263">
        <f>($H56-$G56)/365</f>
        <v>4</v>
      </c>
      <c r="AZ294" s="263">
        <f>IF(AND(AZ286=0,AZ288=1),1,0)</f>
        <v>0</v>
      </c>
      <c r="BA294" s="269">
        <f>($H56-$G56)/365</f>
        <v>4</v>
      </c>
    </row>
    <row r="295" spans="40:53" x14ac:dyDescent="0.35">
      <c r="AN295" s="271"/>
      <c r="AO295" s="272"/>
      <c r="AP295" s="272"/>
      <c r="AQ295" s="272"/>
      <c r="AR295" s="272"/>
      <c r="AS295" s="272"/>
      <c r="AT295" s="272"/>
      <c r="AU295" s="272"/>
      <c r="AV295" s="272"/>
      <c r="AW295" s="272"/>
      <c r="AX295" s="272"/>
      <c r="AY295" s="272"/>
      <c r="AZ295" s="272"/>
      <c r="BA295" s="273"/>
    </row>
    <row r="296" spans="40:53" x14ac:dyDescent="0.35">
      <c r="AN296" s="262">
        <v>57</v>
      </c>
      <c r="AO296" s="242" t="s">
        <v>406</v>
      </c>
      <c r="AP296" s="242"/>
      <c r="AQ296" s="242"/>
      <c r="AR296" s="242">
        <f>IF($G$57&gt;=$AR$9,1,0)</f>
        <v>0</v>
      </c>
      <c r="AS296" s="265"/>
      <c r="AT296" s="242">
        <f>IF($G$57&gt;=AT$9,1,0)</f>
        <v>0</v>
      </c>
      <c r="AU296" s="265"/>
      <c r="AV296" s="242">
        <f>IF($G$57&gt;=AV$9,1,0)</f>
        <v>0</v>
      </c>
      <c r="AW296" s="265"/>
      <c r="AX296" s="242">
        <f>IF($G$57&gt;=AX$9,1,0)</f>
        <v>0</v>
      </c>
      <c r="AY296" s="265"/>
      <c r="AZ296" s="242">
        <f>IF($G$57&gt;=AZ$9,1,0)</f>
        <v>0</v>
      </c>
      <c r="BA296" s="267"/>
    </row>
    <row r="297" spans="40:53" x14ac:dyDescent="0.35">
      <c r="AN297" s="262"/>
      <c r="AO297" s="242" t="s">
        <v>408</v>
      </c>
      <c r="AP297" s="242"/>
      <c r="AQ297" s="242"/>
      <c r="AR297" s="268">
        <f>IF($G$57&lt;=$AR$8,1,0)</f>
        <v>1</v>
      </c>
      <c r="AS297" s="265"/>
      <c r="AT297" s="268">
        <f>IF($G$57&lt;=AT$8,1,0)</f>
        <v>1</v>
      </c>
      <c r="AU297" s="265"/>
      <c r="AV297" s="268">
        <f>IF($G$57&lt;=AV$8,1,0)</f>
        <v>1</v>
      </c>
      <c r="AW297" s="265"/>
      <c r="AX297" s="268">
        <f>IF($G$57&lt;=AX$8,1,0)</f>
        <v>1</v>
      </c>
      <c r="AY297" s="265"/>
      <c r="AZ297" s="268">
        <f>IF($G$57&lt;=AZ$8,1,0)</f>
        <v>1</v>
      </c>
      <c r="BA297" s="267"/>
    </row>
    <row r="298" spans="40:53" x14ac:dyDescent="0.35">
      <c r="AN298" s="262"/>
      <c r="AO298" s="242" t="s">
        <v>409</v>
      </c>
      <c r="AP298" s="242"/>
      <c r="AQ298" s="242"/>
      <c r="AR298" s="268">
        <f>IF($H$57&lt;=$AR$8,1,0)</f>
        <v>0</v>
      </c>
      <c r="AS298" s="265"/>
      <c r="AT298" s="268">
        <f>IF($H$57&lt;=AT$8,1,0)</f>
        <v>0</v>
      </c>
      <c r="AU298" s="265"/>
      <c r="AV298" s="268">
        <f>IF($H$57&lt;=AV$8,1,0)</f>
        <v>1</v>
      </c>
      <c r="AW298" s="265"/>
      <c r="AX298" s="268">
        <f>IF($H$57&lt;=AX$8,1,0)</f>
        <v>1</v>
      </c>
      <c r="AY298" s="265"/>
      <c r="AZ298" s="268">
        <f>IF($H$57&lt;=AZ$8,1,0)</f>
        <v>1</v>
      </c>
      <c r="BA298" s="267"/>
    </row>
    <row r="299" spans="40:53" x14ac:dyDescent="0.35">
      <c r="AN299" s="262"/>
      <c r="AO299" s="242" t="s">
        <v>411</v>
      </c>
      <c r="AP299" s="242"/>
      <c r="AQ299" s="242"/>
      <c r="AR299" s="268">
        <f>IF($H$57&lt;=$AR$9,1,0)</f>
        <v>0</v>
      </c>
      <c r="AS299" s="265"/>
      <c r="AT299" s="268">
        <f>IF($H$57&lt;=AT$9,1,0)</f>
        <v>1</v>
      </c>
      <c r="AU299" s="265"/>
      <c r="AV299" s="268">
        <f>IF($H$57&lt;=AV$9,1,0)</f>
        <v>1</v>
      </c>
      <c r="AW299" s="265"/>
      <c r="AX299" s="268">
        <f>IF($H$57&lt;=AX$9,1,0)</f>
        <v>1</v>
      </c>
      <c r="AY299" s="265"/>
      <c r="AZ299" s="268">
        <f>IF($H$57&lt;=AZ$9,1,0)</f>
        <v>1</v>
      </c>
      <c r="BA299" s="267"/>
    </row>
    <row r="300" spans="40:53" x14ac:dyDescent="0.35">
      <c r="AN300" s="262"/>
      <c r="AO300" s="242"/>
      <c r="AP300" s="242"/>
      <c r="AQ300" s="242"/>
      <c r="AR300" s="268" t="s">
        <v>412</v>
      </c>
      <c r="AS300" s="265" t="s">
        <v>413</v>
      </c>
      <c r="AT300" s="268" t="s">
        <v>412</v>
      </c>
      <c r="AU300" s="265" t="s">
        <v>413</v>
      </c>
      <c r="AV300" s="268" t="s">
        <v>412</v>
      </c>
      <c r="AW300" s="265" t="s">
        <v>413</v>
      </c>
      <c r="AX300" s="268" t="s">
        <v>412</v>
      </c>
      <c r="AY300" s="265" t="s">
        <v>413</v>
      </c>
      <c r="AZ300" s="268" t="s">
        <v>412</v>
      </c>
      <c r="BA300" s="267" t="s">
        <v>413</v>
      </c>
    </row>
    <row r="301" spans="40:53" x14ac:dyDescent="0.35">
      <c r="AN301" s="262"/>
      <c r="AO301" s="242"/>
      <c r="AP301" s="242" t="s">
        <v>415</v>
      </c>
      <c r="AQ301" s="242"/>
      <c r="AR301" s="242">
        <f>IF(AND(AR297=1,AR299=0)=TRUE,1,0)</f>
        <v>1</v>
      </c>
      <c r="AS301" s="242">
        <v>1</v>
      </c>
      <c r="AT301" s="242">
        <f>IF(AND(AT297=1,AT299=0)=TRUE,1,0)</f>
        <v>0</v>
      </c>
      <c r="AU301" s="242">
        <v>1</v>
      </c>
      <c r="AV301" s="242">
        <f>IF(AND(AV297=1,AV299=0)=TRUE,1,0)</f>
        <v>0</v>
      </c>
      <c r="AW301" s="242">
        <v>1</v>
      </c>
      <c r="AX301" s="242">
        <f>IF(AND(AX297=1,AX299=0)=TRUE,1,0)</f>
        <v>0</v>
      </c>
      <c r="AY301" s="242">
        <v>1</v>
      </c>
      <c r="AZ301" s="242">
        <f>IF(AND(AZ297=1,AZ299=0)=TRUE,1,0)</f>
        <v>0</v>
      </c>
      <c r="BA301" s="264">
        <v>1</v>
      </c>
    </row>
    <row r="302" spans="40:53" x14ac:dyDescent="0.35">
      <c r="AN302" s="262"/>
      <c r="AO302" s="242"/>
      <c r="AP302" s="242" t="s">
        <v>416</v>
      </c>
      <c r="AQ302" s="242"/>
      <c r="AR302" s="268">
        <f>IF(AND(AR297=1,AR298=1,AR299=1),1,0)+AR296</f>
        <v>0</v>
      </c>
      <c r="AS302" s="263">
        <v>0</v>
      </c>
      <c r="AT302" s="268">
        <f>IF(AND(AT297=1,AT298=1,AT299=1),1,0)+AT296</f>
        <v>0</v>
      </c>
      <c r="AU302" s="263">
        <v>0</v>
      </c>
      <c r="AV302" s="268">
        <f>IF(AND(AV297=1,AV298=1,AV299=1),1,0)+AV296</f>
        <v>1</v>
      </c>
      <c r="AW302" s="263">
        <v>0</v>
      </c>
      <c r="AX302" s="268">
        <f>IF(AND(AX297=1,AX298=1,AX299=1),1,0)+AX296</f>
        <v>1</v>
      </c>
      <c r="AY302" s="263">
        <v>0</v>
      </c>
      <c r="AZ302" s="268">
        <f>IF(AND(AZ297=1,AZ298=1,AZ299=1),1,0)+AZ296</f>
        <v>1</v>
      </c>
      <c r="BA302" s="269">
        <v>0</v>
      </c>
    </row>
    <row r="303" spans="40:53" x14ac:dyDescent="0.35">
      <c r="AN303" s="262"/>
      <c r="AO303" s="242"/>
      <c r="AP303" s="242" t="s">
        <v>417</v>
      </c>
      <c r="AQ303" s="242"/>
      <c r="AR303" s="263">
        <f>IF(AND(AR297=1,AR298=0,AR299=1),1,0)</f>
        <v>0</v>
      </c>
      <c r="AS303" s="270">
        <f>($H57-AR$8+1)/365</f>
        <v>2.0027397260273974</v>
      </c>
      <c r="AT303" s="263">
        <f>IF(AND(AT297=1,AT298=0,AT299=1),1,0)</f>
        <v>1</v>
      </c>
      <c r="AU303" s="263">
        <f>($H57-AT$8)/365</f>
        <v>0.99726027397260275</v>
      </c>
      <c r="AV303" s="263">
        <f>IF(AND(AV297=1,AV298=0,AV299=1),1,0)</f>
        <v>0</v>
      </c>
      <c r="AW303" s="263">
        <f>($H57-AV$8)/365</f>
        <v>-2.7397260273972603E-3</v>
      </c>
      <c r="AX303" s="263">
        <f>IF(AND(AX297=1,AX298=0,AX299=1),1,0)</f>
        <v>0</v>
      </c>
      <c r="AY303" s="263">
        <f>($H57-AX$8)/365</f>
        <v>-1.0027397260273974</v>
      </c>
      <c r="AZ303" s="263">
        <f>IF(AND(AZ297=1,AZ298=0,AZ299=1),1,0)</f>
        <v>0</v>
      </c>
      <c r="BA303" s="269">
        <f>($H57-AZ$8)/365</f>
        <v>-2.0027397260273974</v>
      </c>
    </row>
    <row r="304" spans="40:53" x14ac:dyDescent="0.35">
      <c r="AN304" s="262"/>
      <c r="AO304" s="242"/>
      <c r="AP304" s="242" t="s">
        <v>418</v>
      </c>
      <c r="AQ304" s="242"/>
      <c r="AR304" s="268">
        <f>IF(AND(AR296=0,AR297=0,AR299=0),1,0)</f>
        <v>0</v>
      </c>
      <c r="AS304" s="270">
        <f>(AR$9-$G57)/365</f>
        <v>3.0027397260273974</v>
      </c>
      <c r="AT304" s="268">
        <f>IF(AND(AT296=0,AT297=0,AT299=0),1,0)</f>
        <v>0</v>
      </c>
      <c r="AU304" s="263">
        <f>(AT$9-$G57)/365</f>
        <v>4.0027397260273974</v>
      </c>
      <c r="AV304" s="268">
        <f>IF(AND(AV296=0,AV297=0,AV299=0),1,0)</f>
        <v>0</v>
      </c>
      <c r="AW304" s="263">
        <f>(AV$9-$G57)/365</f>
        <v>5.0027397260273974</v>
      </c>
      <c r="AX304" s="268">
        <f>IF(AND(AX296=0,AX297=0,AX299=0),1,0)</f>
        <v>0</v>
      </c>
      <c r="AY304" s="263">
        <f>(AX$9-$G57)/365</f>
        <v>6.0027397260273974</v>
      </c>
      <c r="AZ304" s="268">
        <f>IF(AND(AZ296=0,AZ297=0,AZ299=0),1,0)</f>
        <v>0</v>
      </c>
      <c r="BA304" s="269">
        <f>(AZ$9-$G57)/365</f>
        <v>7.0054794520547947</v>
      </c>
    </row>
    <row r="305" spans="40:53" x14ac:dyDescent="0.35">
      <c r="AN305" s="262"/>
      <c r="AO305" s="242"/>
      <c r="AP305" s="242" t="s">
        <v>419</v>
      </c>
      <c r="AQ305" s="242"/>
      <c r="AR305" s="263">
        <f>IF(AND(AR297=0,AR299=1),1,0)</f>
        <v>0</v>
      </c>
      <c r="AS305" s="263">
        <f>(F57-$G57)/365</f>
        <v>-122.08712328767125</v>
      </c>
      <c r="AT305" s="263">
        <f>IF(AND(AT297=0,AT299=1),1,0)</f>
        <v>0</v>
      </c>
      <c r="AU305" s="263">
        <f>($H57-$G57)/365</f>
        <v>4</v>
      </c>
      <c r="AV305" s="263">
        <f>IF(AND(AV297=0,AV299=1),1,0)</f>
        <v>0</v>
      </c>
      <c r="AW305" s="263">
        <f>($H57-$G57)/365</f>
        <v>4</v>
      </c>
      <c r="AX305" s="263">
        <f>IF(AND(AX297=0,AX299=1),1,0)</f>
        <v>0</v>
      </c>
      <c r="AY305" s="263">
        <f>($H57-$G57)/365</f>
        <v>4</v>
      </c>
      <c r="AZ305" s="263">
        <f>IF(AND(AZ297=0,AZ299=1),1,0)</f>
        <v>0</v>
      </c>
      <c r="BA305" s="269">
        <f>($H57-$G57)/365</f>
        <v>4</v>
      </c>
    </row>
    <row r="306" spans="40:53" x14ac:dyDescent="0.35">
      <c r="AN306" s="271"/>
      <c r="AO306" s="272"/>
      <c r="AP306" s="272"/>
      <c r="AQ306" s="272"/>
      <c r="AR306" s="272"/>
      <c r="AS306" s="272"/>
      <c r="AT306" s="272"/>
      <c r="AU306" s="272"/>
      <c r="AV306" s="272"/>
      <c r="AW306" s="272"/>
      <c r="AX306" s="272"/>
      <c r="AY306" s="272"/>
      <c r="AZ306" s="272"/>
      <c r="BA306" s="273"/>
    </row>
    <row r="307" spans="40:53" x14ac:dyDescent="0.35">
      <c r="AN307" s="262">
        <v>58</v>
      </c>
      <c r="AO307" s="242" t="s">
        <v>406</v>
      </c>
      <c r="AP307" s="242"/>
      <c r="AQ307" s="242"/>
      <c r="AR307" s="242">
        <f>IF($G$58&gt;=$AR$9,1,0)</f>
        <v>0</v>
      </c>
      <c r="AS307" s="265"/>
      <c r="AT307" s="242">
        <f>IF($G$58&gt;=AT$9,1,0)</f>
        <v>0</v>
      </c>
      <c r="AU307" s="265"/>
      <c r="AV307" s="242">
        <f>IF($G$58&gt;=AV$9,1,0)</f>
        <v>0</v>
      </c>
      <c r="AW307" s="265"/>
      <c r="AX307" s="242">
        <f>IF($G$58&gt;=AX$9,1,0)</f>
        <v>0</v>
      </c>
      <c r="AY307" s="265"/>
      <c r="AZ307" s="242">
        <f>IF($G$58&gt;=AZ$9,1,0)</f>
        <v>0</v>
      </c>
      <c r="BA307" s="267"/>
    </row>
    <row r="308" spans="40:53" x14ac:dyDescent="0.35">
      <c r="AN308" s="262"/>
      <c r="AO308" s="242" t="s">
        <v>408</v>
      </c>
      <c r="AP308" s="242"/>
      <c r="AQ308" s="242"/>
      <c r="AR308" s="268">
        <f>IF($G$58&lt;=$AR$8,1,0)</f>
        <v>1</v>
      </c>
      <c r="AS308" s="265"/>
      <c r="AT308" s="268">
        <f>IF($G$58&lt;=AT$8,1,0)</f>
        <v>1</v>
      </c>
      <c r="AU308" s="265"/>
      <c r="AV308" s="268">
        <f>IF($G$58&lt;=AV$8,1,0)</f>
        <v>1</v>
      </c>
      <c r="AW308" s="265"/>
      <c r="AX308" s="268">
        <f>IF($G$58&lt;=AX$8,1,0)</f>
        <v>1</v>
      </c>
      <c r="AY308" s="265"/>
      <c r="AZ308" s="268">
        <f>IF($G$58&lt;=AZ$8,1,0)</f>
        <v>1</v>
      </c>
      <c r="BA308" s="267"/>
    </row>
    <row r="309" spans="40:53" x14ac:dyDescent="0.35">
      <c r="AN309" s="262"/>
      <c r="AO309" s="242" t="s">
        <v>409</v>
      </c>
      <c r="AP309" s="242"/>
      <c r="AQ309" s="242"/>
      <c r="AR309" s="268">
        <f>IF($H$58&lt;=$AR$8,1,0)</f>
        <v>0</v>
      </c>
      <c r="AS309" s="265"/>
      <c r="AT309" s="268">
        <f>IF($H$58&lt;=AT$8,1,0)</f>
        <v>0</v>
      </c>
      <c r="AU309" s="265"/>
      <c r="AV309" s="268">
        <f>IF($H$58&lt;=AV$8,1,0)</f>
        <v>1</v>
      </c>
      <c r="AW309" s="265"/>
      <c r="AX309" s="268">
        <f>IF($H$58&lt;=AX$8,1,0)</f>
        <v>1</v>
      </c>
      <c r="AY309" s="265"/>
      <c r="AZ309" s="268">
        <f>IF($H$58&lt;=AZ$8,1,0)</f>
        <v>1</v>
      </c>
      <c r="BA309" s="267"/>
    </row>
    <row r="310" spans="40:53" x14ac:dyDescent="0.35">
      <c r="AN310" s="262"/>
      <c r="AO310" s="242" t="s">
        <v>411</v>
      </c>
      <c r="AP310" s="242"/>
      <c r="AQ310" s="242"/>
      <c r="AR310" s="268">
        <f>IF($H$58&lt;=$AR$9,1,0)</f>
        <v>0</v>
      </c>
      <c r="AS310" s="265"/>
      <c r="AT310" s="268">
        <f>IF($H$58&lt;=AT$9,1,0)</f>
        <v>1</v>
      </c>
      <c r="AU310" s="265"/>
      <c r="AV310" s="268">
        <f>IF($H$58&lt;=AV$9,1,0)</f>
        <v>1</v>
      </c>
      <c r="AW310" s="265"/>
      <c r="AX310" s="268">
        <f>IF($H$58&lt;=AX$9,1,0)</f>
        <v>1</v>
      </c>
      <c r="AY310" s="265"/>
      <c r="AZ310" s="268">
        <f>IF($H$58&lt;=AZ$9,1,0)</f>
        <v>1</v>
      </c>
      <c r="BA310" s="267"/>
    </row>
    <row r="311" spans="40:53" x14ac:dyDescent="0.35">
      <c r="AN311" s="262"/>
      <c r="AO311" s="242"/>
      <c r="AP311" s="242"/>
      <c r="AQ311" s="242"/>
      <c r="AR311" s="268" t="s">
        <v>412</v>
      </c>
      <c r="AS311" s="265" t="s">
        <v>413</v>
      </c>
      <c r="AT311" s="268" t="s">
        <v>412</v>
      </c>
      <c r="AU311" s="265" t="s">
        <v>413</v>
      </c>
      <c r="AV311" s="268" t="s">
        <v>412</v>
      </c>
      <c r="AW311" s="265" t="s">
        <v>413</v>
      </c>
      <c r="AX311" s="268" t="s">
        <v>412</v>
      </c>
      <c r="AY311" s="265" t="s">
        <v>413</v>
      </c>
      <c r="AZ311" s="268" t="s">
        <v>412</v>
      </c>
      <c r="BA311" s="267" t="s">
        <v>413</v>
      </c>
    </row>
    <row r="312" spans="40:53" x14ac:dyDescent="0.35">
      <c r="AN312" s="262"/>
      <c r="AO312" s="242"/>
      <c r="AP312" s="242"/>
      <c r="AQ312" s="242"/>
      <c r="AR312" s="242">
        <f>IF(AND(AR308=1,AR310=0)=TRUE,1,0)</f>
        <v>1</v>
      </c>
      <c r="AS312" s="242">
        <v>1</v>
      </c>
      <c r="AT312" s="242">
        <f>IF(AND(AT308=1,AT310=0)=TRUE,1,0)</f>
        <v>0</v>
      </c>
      <c r="AU312" s="242">
        <v>1</v>
      </c>
      <c r="AV312" s="242">
        <f>IF(AND(AV308=1,AV310=0)=TRUE,1,0)</f>
        <v>0</v>
      </c>
      <c r="AW312" s="242">
        <v>1</v>
      </c>
      <c r="AX312" s="242">
        <f>IF(AND(AX308=1,AX310=0)=TRUE,1,0)</f>
        <v>0</v>
      </c>
      <c r="AY312" s="242">
        <v>1</v>
      </c>
      <c r="AZ312" s="242">
        <f>IF(AND(AZ308=1,AZ310=0)=TRUE,1,0)</f>
        <v>0</v>
      </c>
      <c r="BA312" s="264">
        <v>1</v>
      </c>
    </row>
    <row r="313" spans="40:53" x14ac:dyDescent="0.35">
      <c r="AN313" s="262"/>
      <c r="AO313" s="242"/>
      <c r="AP313" s="242" t="s">
        <v>416</v>
      </c>
      <c r="AQ313" s="242"/>
      <c r="AR313" s="268">
        <f>IF(AND(AR308=1,AR309=1,AR310=1),1,0)+AR307</f>
        <v>0</v>
      </c>
      <c r="AS313" s="263">
        <v>0</v>
      </c>
      <c r="AT313" s="268">
        <f>IF(AND(AT308=1,AT309=1,AT310=1),1,0)+AT307</f>
        <v>0</v>
      </c>
      <c r="AU313" s="263">
        <v>0</v>
      </c>
      <c r="AV313" s="268">
        <f>IF(AND(AV308=1,AV309=1,AV310=1),1,0)+AV307</f>
        <v>1</v>
      </c>
      <c r="AW313" s="263">
        <v>0</v>
      </c>
      <c r="AX313" s="268">
        <f>IF(AND(AX308=1,AX309=1,AX310=1),1,0)+AX307</f>
        <v>1</v>
      </c>
      <c r="AY313" s="263">
        <v>0</v>
      </c>
      <c r="AZ313" s="268">
        <f>IF(AND(AZ308=1,AZ309=1,AZ310=1),1,0)+AZ307</f>
        <v>1</v>
      </c>
      <c r="BA313" s="269">
        <v>0</v>
      </c>
    </row>
    <row r="314" spans="40:53" x14ac:dyDescent="0.35">
      <c r="AN314" s="262"/>
      <c r="AO314" s="242"/>
      <c r="AP314" s="242" t="s">
        <v>417</v>
      </c>
      <c r="AQ314" s="242"/>
      <c r="AR314" s="263">
        <f>IF(AND(AR308=1,AR309=0,AR310=1),1,0)</f>
        <v>0</v>
      </c>
      <c r="AS314" s="270">
        <f>($H58-AR$8+1)/365</f>
        <v>2.0027397260273974</v>
      </c>
      <c r="AT314" s="263">
        <f>IF(AND(AT308=1,AT309=0,AT310=1),1,0)</f>
        <v>1</v>
      </c>
      <c r="AU314" s="263">
        <f>($H58-AT$8)/365</f>
        <v>0.99726027397260275</v>
      </c>
      <c r="AV314" s="263">
        <f>IF(AND(AV308=1,AV309=0,AV310=1),1,0)</f>
        <v>0</v>
      </c>
      <c r="AW314" s="263">
        <f>($H58-AV$8)/365</f>
        <v>-2.7397260273972603E-3</v>
      </c>
      <c r="AX314" s="263">
        <f>IF(AND(AX308=1,AX309=0,AX310=1),1,0)</f>
        <v>0</v>
      </c>
      <c r="AY314" s="263">
        <f>($H58-AX$8)/365</f>
        <v>-1.0027397260273974</v>
      </c>
      <c r="AZ314" s="263">
        <f>IF(AND(AZ308=1,AZ309=0,AZ310=1),1,0)</f>
        <v>0</v>
      </c>
      <c r="BA314" s="269">
        <f>($H58-AZ$8)/365</f>
        <v>-2.0027397260273974</v>
      </c>
    </row>
    <row r="315" spans="40:53" x14ac:dyDescent="0.35">
      <c r="AN315" s="262"/>
      <c r="AO315" s="242"/>
      <c r="AP315" s="242" t="s">
        <v>418</v>
      </c>
      <c r="AQ315" s="242"/>
      <c r="AR315" s="268">
        <f>IF(AND(AR307=0,AR308=0,AR310=0),1,0)</f>
        <v>0</v>
      </c>
      <c r="AS315" s="270">
        <f>(AR$9-$G58)/365</f>
        <v>3.0027397260273974</v>
      </c>
      <c r="AT315" s="268">
        <f>IF(AND(AT307=0,AT308=0,AT310=0),1,0)</f>
        <v>0</v>
      </c>
      <c r="AU315" s="263">
        <f>(AT$9-$G58)/365</f>
        <v>4.0027397260273974</v>
      </c>
      <c r="AV315" s="268">
        <f>IF(AND(AV307=0,AV308=0,AV310=0),1,0)</f>
        <v>0</v>
      </c>
      <c r="AW315" s="263">
        <f>(AV$9-$G58)/365</f>
        <v>5.0027397260273974</v>
      </c>
      <c r="AX315" s="268">
        <f>IF(AND(AX307=0,AX308=0,AX310=0),1,0)</f>
        <v>0</v>
      </c>
      <c r="AY315" s="263">
        <f>(AX$9-$G58)/365</f>
        <v>6.0027397260273974</v>
      </c>
      <c r="AZ315" s="268">
        <f>IF(AND(AZ307=0,AZ308=0,AZ310=0),1,0)</f>
        <v>0</v>
      </c>
      <c r="BA315" s="269">
        <f>(AZ$9-$G58)/365</f>
        <v>7.0054794520547947</v>
      </c>
    </row>
    <row r="316" spans="40:53" x14ac:dyDescent="0.35">
      <c r="AN316" s="262"/>
      <c r="AO316" s="242"/>
      <c r="AP316" s="242" t="s">
        <v>419</v>
      </c>
      <c r="AQ316" s="242"/>
      <c r="AR316" s="263">
        <f>IF(AND(AR308=0,AR310=1),1,0)</f>
        <v>0</v>
      </c>
      <c r="AS316" s="263">
        <f>(F58-$G58)/365</f>
        <v>-122.08712328767125</v>
      </c>
      <c r="AT316" s="263">
        <f>IF(AND(AT308=0,AT310=1),1,0)</f>
        <v>0</v>
      </c>
      <c r="AU316" s="263">
        <f>($H58-$G58)/365</f>
        <v>4</v>
      </c>
      <c r="AV316" s="263">
        <f>IF(AND(AV308=0,AV310=1),1,0)</f>
        <v>0</v>
      </c>
      <c r="AW316" s="263">
        <f>($H58-$G58)/365</f>
        <v>4</v>
      </c>
      <c r="AX316" s="263">
        <f>IF(AND(AX308=0,AX310=1),1,0)</f>
        <v>0</v>
      </c>
      <c r="AY316" s="263">
        <f>($H58-$G58)/365</f>
        <v>4</v>
      </c>
      <c r="AZ316" s="263">
        <f>IF(AND(AZ308=0,AZ310=1),1,0)</f>
        <v>0</v>
      </c>
      <c r="BA316" s="269">
        <f>($H58-$G58)/365</f>
        <v>4</v>
      </c>
    </row>
    <row r="317" spans="40:53" x14ac:dyDescent="0.35">
      <c r="AN317" s="271"/>
      <c r="AO317" s="272"/>
      <c r="AP317" s="272"/>
      <c r="AQ317" s="272"/>
      <c r="AR317" s="272"/>
      <c r="AS317" s="272"/>
      <c r="AT317" s="272"/>
      <c r="AU317" s="272"/>
      <c r="AV317" s="272"/>
      <c r="AW317" s="272"/>
      <c r="AX317" s="272"/>
      <c r="AY317" s="272"/>
      <c r="AZ317" s="272"/>
      <c r="BA317" s="273"/>
    </row>
    <row r="318" spans="40:53" x14ac:dyDescent="0.35">
      <c r="AN318" s="262">
        <v>59</v>
      </c>
      <c r="AO318" s="242" t="s">
        <v>406</v>
      </c>
      <c r="AP318" s="242"/>
      <c r="AQ318" s="242"/>
      <c r="AR318" s="242">
        <f>IF($G$59&gt;=$AR$9,1,0)</f>
        <v>0</v>
      </c>
      <c r="AS318" s="265"/>
      <c r="AT318" s="242">
        <f>IF($G$59&gt;=AT$9,1,0)</f>
        <v>0</v>
      </c>
      <c r="AU318" s="265"/>
      <c r="AV318" s="242">
        <f>IF($G$59&gt;=AV$9,1,0)</f>
        <v>0</v>
      </c>
      <c r="AW318" s="265"/>
      <c r="AX318" s="242">
        <f>IF($G$59&gt;=AX$9,1,0)</f>
        <v>0</v>
      </c>
      <c r="AY318" s="265"/>
      <c r="AZ318" s="242">
        <f>IF($G$59&gt;=AZ$9,1,0)</f>
        <v>0</v>
      </c>
      <c r="BA318" s="267"/>
    </row>
    <row r="319" spans="40:53" x14ac:dyDescent="0.35">
      <c r="AN319" s="262"/>
      <c r="AO319" s="242" t="s">
        <v>408</v>
      </c>
      <c r="AP319" s="242"/>
      <c r="AQ319" s="242"/>
      <c r="AR319" s="268">
        <f>IF($G$59&lt;=$AR$8,1,0)</f>
        <v>1</v>
      </c>
      <c r="AS319" s="265"/>
      <c r="AT319" s="268">
        <f>IF($G$59&lt;=AT$8,1,0)</f>
        <v>1</v>
      </c>
      <c r="AU319" s="265"/>
      <c r="AV319" s="268">
        <f>IF($G$59&lt;=AV$8,1,0)</f>
        <v>1</v>
      </c>
      <c r="AW319" s="265"/>
      <c r="AX319" s="268">
        <f>IF($G$59&lt;=AX$8,1,0)</f>
        <v>1</v>
      </c>
      <c r="AY319" s="265"/>
      <c r="AZ319" s="268">
        <f>IF($G$59&lt;=AZ$8,1,0)</f>
        <v>1</v>
      </c>
      <c r="BA319" s="267"/>
    </row>
    <row r="320" spans="40:53" x14ac:dyDescent="0.35">
      <c r="AN320" s="262"/>
      <c r="AO320" s="242" t="s">
        <v>409</v>
      </c>
      <c r="AP320" s="242"/>
      <c r="AQ320" s="242"/>
      <c r="AR320" s="268">
        <f>IF($H$59&lt;=$AR$8,1,0)</f>
        <v>0</v>
      </c>
      <c r="AS320" s="265"/>
      <c r="AT320" s="268">
        <f>IF($H$59&lt;=AT$8,1,0)</f>
        <v>0</v>
      </c>
      <c r="AU320" s="265"/>
      <c r="AV320" s="268">
        <f>IF($H$59&lt;=AV$8,1,0)</f>
        <v>1</v>
      </c>
      <c r="AW320" s="265"/>
      <c r="AX320" s="268">
        <f>IF($H$59&lt;=AX$8,1,0)</f>
        <v>1</v>
      </c>
      <c r="AY320" s="265"/>
      <c r="AZ320" s="268">
        <f>IF($H$59&lt;=AZ$8,1,0)</f>
        <v>1</v>
      </c>
      <c r="BA320" s="267"/>
    </row>
    <row r="321" spans="40:53" x14ac:dyDescent="0.35">
      <c r="AN321" s="262"/>
      <c r="AO321" s="242" t="s">
        <v>411</v>
      </c>
      <c r="AP321" s="242"/>
      <c r="AQ321" s="242"/>
      <c r="AR321" s="268">
        <f>IF($H$59&lt;=$AR$9,1,0)</f>
        <v>0</v>
      </c>
      <c r="AS321" s="265"/>
      <c r="AT321" s="268">
        <f>IF($H$59&lt;=AT$9,1,0)</f>
        <v>1</v>
      </c>
      <c r="AU321" s="265"/>
      <c r="AV321" s="268">
        <f>IF($H$59&lt;=AV$9,1,0)</f>
        <v>1</v>
      </c>
      <c r="AW321" s="265"/>
      <c r="AX321" s="268">
        <f>IF($H$59&lt;=AX$9,1,0)</f>
        <v>1</v>
      </c>
      <c r="AY321" s="265"/>
      <c r="AZ321" s="268">
        <f>IF($H$59&lt;=AZ$9,1,0)</f>
        <v>1</v>
      </c>
      <c r="BA321" s="267"/>
    </row>
    <row r="322" spans="40:53" x14ac:dyDescent="0.35">
      <c r="AN322" s="262"/>
      <c r="AO322" s="242"/>
      <c r="AP322" s="242"/>
      <c r="AQ322" s="242"/>
      <c r="AR322" s="268" t="s">
        <v>412</v>
      </c>
      <c r="AS322" s="265" t="s">
        <v>413</v>
      </c>
      <c r="AT322" s="268" t="s">
        <v>412</v>
      </c>
      <c r="AU322" s="265" t="s">
        <v>413</v>
      </c>
      <c r="AV322" s="268" t="s">
        <v>412</v>
      </c>
      <c r="AW322" s="265" t="s">
        <v>413</v>
      </c>
      <c r="AX322" s="268" t="s">
        <v>412</v>
      </c>
      <c r="AY322" s="265" t="s">
        <v>413</v>
      </c>
      <c r="AZ322" s="268" t="s">
        <v>412</v>
      </c>
      <c r="BA322" s="267" t="s">
        <v>413</v>
      </c>
    </row>
    <row r="323" spans="40:53" x14ac:dyDescent="0.35">
      <c r="AN323" s="262"/>
      <c r="AO323" s="242"/>
      <c r="AP323" s="242" t="s">
        <v>415</v>
      </c>
      <c r="AQ323" s="242"/>
      <c r="AR323" s="242">
        <f>IF(AND(AR319=1,AR321=0)=TRUE,1,0)</f>
        <v>1</v>
      </c>
      <c r="AS323" s="242">
        <v>1</v>
      </c>
      <c r="AT323" s="242">
        <f>IF(AND(AT319=1,AT321=0)=TRUE,1,0)</f>
        <v>0</v>
      </c>
      <c r="AU323" s="242">
        <v>1</v>
      </c>
      <c r="AV323" s="242">
        <f>IF(AND(AV319=1,AV321=0)=TRUE,1,0)</f>
        <v>0</v>
      </c>
      <c r="AW323" s="242">
        <v>1</v>
      </c>
      <c r="AX323" s="242">
        <f>IF(AND(AX319=1,AX321=0)=TRUE,1,0)</f>
        <v>0</v>
      </c>
      <c r="AY323" s="242">
        <v>1</v>
      </c>
      <c r="AZ323" s="242">
        <f>IF(AND(AZ319=1,AZ321=0)=TRUE,1,0)</f>
        <v>0</v>
      </c>
      <c r="BA323" s="264">
        <v>1</v>
      </c>
    </row>
    <row r="324" spans="40:53" x14ac:dyDescent="0.35">
      <c r="AN324" s="262"/>
      <c r="AO324" s="242"/>
      <c r="AP324" s="242" t="s">
        <v>416</v>
      </c>
      <c r="AQ324" s="242"/>
      <c r="AR324" s="268">
        <f>IF(AND(AR319=1,AR320=1,AR321=1),1,0)+AR318</f>
        <v>0</v>
      </c>
      <c r="AS324" s="263">
        <v>0</v>
      </c>
      <c r="AT324" s="268">
        <f>IF(AND(AT319=1,AT320=1,AT321=1),1,0)+AT318</f>
        <v>0</v>
      </c>
      <c r="AU324" s="263">
        <v>0</v>
      </c>
      <c r="AV324" s="268">
        <f>IF(AND(AV319=1,AV320=1,AV321=1),1,0)+AV318</f>
        <v>1</v>
      </c>
      <c r="AW324" s="263">
        <v>0</v>
      </c>
      <c r="AX324" s="268">
        <f>IF(AND(AX319=1,AX320=1,AX321=1),1,0)+AX318</f>
        <v>1</v>
      </c>
      <c r="AY324" s="263">
        <v>0</v>
      </c>
      <c r="AZ324" s="268">
        <f>IF(AND(AZ319=1,AZ320=1,AZ321=1),1,0)+AZ318</f>
        <v>1</v>
      </c>
      <c r="BA324" s="269">
        <v>0</v>
      </c>
    </row>
    <row r="325" spans="40:53" x14ac:dyDescent="0.35">
      <c r="AN325" s="262"/>
      <c r="AO325" s="242"/>
      <c r="AP325" s="242" t="s">
        <v>417</v>
      </c>
      <c r="AQ325" s="242"/>
      <c r="AR325" s="263">
        <f>IF(AND(AR319=1,AR320=0,AR321=1),1,0)</f>
        <v>0</v>
      </c>
      <c r="AS325" s="270">
        <f>($H59-AR$8+1)/365</f>
        <v>2.0027397260273974</v>
      </c>
      <c r="AT325" s="263">
        <f>IF(AND(AT319=1,AT320=0,AT321=1),1,0)</f>
        <v>1</v>
      </c>
      <c r="AU325" s="263">
        <f>($H59-AT$8)/365</f>
        <v>0.99726027397260275</v>
      </c>
      <c r="AV325" s="263">
        <f>IF(AND(AV319=1,AV320=0,AV321=1),1,0)</f>
        <v>0</v>
      </c>
      <c r="AW325" s="263">
        <f>($H59-AV$8)/365</f>
        <v>-2.7397260273972603E-3</v>
      </c>
      <c r="AX325" s="263">
        <f>IF(AND(AX319=1,AX320=0,AX321=1),1,0)</f>
        <v>0</v>
      </c>
      <c r="AY325" s="263">
        <f>($H59-AX$8)/365</f>
        <v>-1.0027397260273974</v>
      </c>
      <c r="AZ325" s="263">
        <f>IF(AND(AZ319=1,AZ320=0,AZ321=1),1,0)</f>
        <v>0</v>
      </c>
      <c r="BA325" s="269">
        <f>($H59-AZ$8)/365</f>
        <v>-2.0027397260273974</v>
      </c>
    </row>
    <row r="326" spans="40:53" x14ac:dyDescent="0.35">
      <c r="AN326" s="262"/>
      <c r="AO326" s="242"/>
      <c r="AP326" s="242" t="s">
        <v>418</v>
      </c>
      <c r="AQ326" s="242"/>
      <c r="AR326" s="268">
        <f>IF(AND(AR318=0,AR319=0,AR321=0),1,0)</f>
        <v>0</v>
      </c>
      <c r="AS326" s="270">
        <f>(AR$9-$G59)/365</f>
        <v>3.0027397260273974</v>
      </c>
      <c r="AT326" s="268">
        <f>IF(AND(AT318=0,AT319=0,AT321=0),1,0)</f>
        <v>0</v>
      </c>
      <c r="AU326" s="263">
        <f>(AT$9-$G59)/365</f>
        <v>4.0027397260273974</v>
      </c>
      <c r="AV326" s="268">
        <f>IF(AND(AV318=0,AV319=0,AV321=0),1,0)</f>
        <v>0</v>
      </c>
      <c r="AW326" s="263">
        <f>(AV$9-$G59)/365</f>
        <v>5.0027397260273974</v>
      </c>
      <c r="AX326" s="268">
        <f>IF(AND(AX318=0,AX319=0,AX321=0),1,0)</f>
        <v>0</v>
      </c>
      <c r="AY326" s="263">
        <f>(AX$9-$G59)/365</f>
        <v>6.0027397260273974</v>
      </c>
      <c r="AZ326" s="268">
        <f>IF(AND(AZ318=0,AZ319=0,AZ321=0),1,0)</f>
        <v>0</v>
      </c>
      <c r="BA326" s="269">
        <f>(AZ$9-$G59)/365</f>
        <v>7.0054794520547947</v>
      </c>
    </row>
    <row r="327" spans="40:53" x14ac:dyDescent="0.35">
      <c r="AN327" s="262"/>
      <c r="AO327" s="242"/>
      <c r="AP327" s="242" t="s">
        <v>419</v>
      </c>
      <c r="AQ327" s="242"/>
      <c r="AR327" s="263">
        <f>IF(AND(AR319=0,AR321=1),1,0)</f>
        <v>0</v>
      </c>
      <c r="AS327" s="263">
        <f>(F59-$G59)/365</f>
        <v>-122.08712328767125</v>
      </c>
      <c r="AT327" s="263">
        <f>IF(AND(AT319=0,AT321=1),1,0)</f>
        <v>0</v>
      </c>
      <c r="AU327" s="263">
        <f>($H59-$G59)/365</f>
        <v>4</v>
      </c>
      <c r="AV327" s="263">
        <f>IF(AND(AV319=0,AV321=1),1,0)</f>
        <v>0</v>
      </c>
      <c r="AW327" s="263">
        <f>($H59-$G59)/365</f>
        <v>4</v>
      </c>
      <c r="AX327" s="263">
        <f>IF(AND(AX319=0,AX321=1),1,0)</f>
        <v>0</v>
      </c>
      <c r="AY327" s="263">
        <f>($H59-$G59)/365</f>
        <v>4</v>
      </c>
      <c r="AZ327" s="263">
        <f>IF(AND(AZ319=0,AZ321=1),1,0)</f>
        <v>0</v>
      </c>
      <c r="BA327" s="269">
        <f>($H59-$G59)/365</f>
        <v>4</v>
      </c>
    </row>
    <row r="328" spans="40:53" x14ac:dyDescent="0.35">
      <c r="AN328" s="271"/>
      <c r="AO328" s="272"/>
      <c r="AP328" s="272"/>
      <c r="AQ328" s="272"/>
      <c r="AR328" s="272"/>
      <c r="AS328" s="272"/>
      <c r="AT328" s="272"/>
      <c r="AU328" s="272"/>
      <c r="AV328" s="272"/>
      <c r="AW328" s="272"/>
      <c r="AX328" s="272"/>
      <c r="AY328" s="272"/>
      <c r="AZ328" s="272"/>
      <c r="BA328" s="273"/>
    </row>
    <row r="329" spans="40:53" x14ac:dyDescent="0.35">
      <c r="AN329" s="262">
        <v>60</v>
      </c>
      <c r="AO329" s="242" t="s">
        <v>406</v>
      </c>
      <c r="AP329" s="242"/>
      <c r="AQ329" s="242"/>
      <c r="AR329" s="242">
        <f>IF($G$60&gt;=$AR$9,1,0)</f>
        <v>0</v>
      </c>
      <c r="AS329" s="265"/>
      <c r="AT329" s="242">
        <f>IF($G$60&gt;=AT$9,1,0)</f>
        <v>0</v>
      </c>
      <c r="AU329" s="265"/>
      <c r="AV329" s="242">
        <f>IF($G$60&gt;=AV$9,1,0)</f>
        <v>0</v>
      </c>
      <c r="AW329" s="265"/>
      <c r="AX329" s="242">
        <f>IF($G$60&gt;=AX$9,1,0)</f>
        <v>0</v>
      </c>
      <c r="AY329" s="265"/>
      <c r="AZ329" s="242">
        <f>IF($G$60&gt;=AZ$9,1,0)</f>
        <v>0</v>
      </c>
      <c r="BA329" s="267"/>
    </row>
    <row r="330" spans="40:53" x14ac:dyDescent="0.35">
      <c r="AN330" s="262"/>
      <c r="AO330" s="242" t="s">
        <v>408</v>
      </c>
      <c r="AP330" s="242"/>
      <c r="AQ330" s="242"/>
      <c r="AR330" s="268">
        <f>IF($G$60&lt;=$AR$8,1,0)</f>
        <v>1</v>
      </c>
      <c r="AS330" s="265"/>
      <c r="AT330" s="268">
        <f>IF($G$60&lt;=AT$8,1,0)</f>
        <v>1</v>
      </c>
      <c r="AU330" s="265"/>
      <c r="AV330" s="268">
        <f>IF($G$60&lt;=AV$8,1,0)</f>
        <v>1</v>
      </c>
      <c r="AW330" s="265"/>
      <c r="AX330" s="268">
        <f>IF($G$60&lt;=AX$8,1,0)</f>
        <v>1</v>
      </c>
      <c r="AY330" s="265"/>
      <c r="AZ330" s="268">
        <f>IF($G$60&lt;=AZ$8,1,0)</f>
        <v>1</v>
      </c>
      <c r="BA330" s="267"/>
    </row>
    <row r="331" spans="40:53" x14ac:dyDescent="0.35">
      <c r="AN331" s="262"/>
      <c r="AO331" s="242" t="s">
        <v>409</v>
      </c>
      <c r="AP331" s="242"/>
      <c r="AQ331" s="242"/>
      <c r="AR331" s="268">
        <f>IF($H$60&lt;=$AR$8,1,0)</f>
        <v>0</v>
      </c>
      <c r="AS331" s="265"/>
      <c r="AT331" s="268">
        <f>IF($H$60&lt;=AT$8,1,0)</f>
        <v>0</v>
      </c>
      <c r="AU331" s="265"/>
      <c r="AV331" s="268">
        <f>IF($H$60&lt;=AV$8,1,0)</f>
        <v>1</v>
      </c>
      <c r="AW331" s="265"/>
      <c r="AX331" s="268">
        <f>IF($H$60&lt;=AX$8,1,0)</f>
        <v>1</v>
      </c>
      <c r="AY331" s="265"/>
      <c r="AZ331" s="268">
        <f>IF($H$60&lt;=AZ$8,1,0)</f>
        <v>1</v>
      </c>
      <c r="BA331" s="267"/>
    </row>
    <row r="332" spans="40:53" x14ac:dyDescent="0.35">
      <c r="AN332" s="262"/>
      <c r="AO332" s="242" t="s">
        <v>411</v>
      </c>
      <c r="AP332" s="242"/>
      <c r="AQ332" s="242"/>
      <c r="AR332" s="268">
        <f>IF($H$60&lt;=$AR$9,1,0)</f>
        <v>0</v>
      </c>
      <c r="AS332" s="265"/>
      <c r="AT332" s="268">
        <f>IF($H$60&lt;=AT$9,1,0)</f>
        <v>1</v>
      </c>
      <c r="AU332" s="265"/>
      <c r="AV332" s="268">
        <f>IF($H$60&lt;=AV$9,1,0)</f>
        <v>1</v>
      </c>
      <c r="AW332" s="265"/>
      <c r="AX332" s="268">
        <f>IF($H$60&lt;=AX$9,1,0)</f>
        <v>1</v>
      </c>
      <c r="AY332" s="265"/>
      <c r="AZ332" s="268">
        <f>IF($H$60&lt;=AZ$9,1,0)</f>
        <v>1</v>
      </c>
      <c r="BA332" s="267"/>
    </row>
    <row r="333" spans="40:53" x14ac:dyDescent="0.35">
      <c r="AN333" s="262"/>
      <c r="AO333" s="242"/>
      <c r="AP333" s="242"/>
      <c r="AQ333" s="242"/>
      <c r="AR333" s="268" t="s">
        <v>412</v>
      </c>
      <c r="AS333" s="265" t="s">
        <v>413</v>
      </c>
      <c r="AT333" s="268" t="s">
        <v>412</v>
      </c>
      <c r="AU333" s="265" t="s">
        <v>413</v>
      </c>
      <c r="AV333" s="268" t="s">
        <v>412</v>
      </c>
      <c r="AW333" s="265" t="s">
        <v>413</v>
      </c>
      <c r="AX333" s="268" t="s">
        <v>412</v>
      </c>
      <c r="AY333" s="265" t="s">
        <v>413</v>
      </c>
      <c r="AZ333" s="268" t="s">
        <v>412</v>
      </c>
      <c r="BA333" s="267" t="s">
        <v>413</v>
      </c>
    </row>
    <row r="334" spans="40:53" x14ac:dyDescent="0.35">
      <c r="AN334" s="262"/>
      <c r="AO334" s="242"/>
      <c r="AP334" s="242"/>
      <c r="AQ334" s="242"/>
      <c r="AR334" s="242">
        <f>IF(AND(AR330=1,AR332=0)=TRUE,1,0)</f>
        <v>1</v>
      </c>
      <c r="AS334" s="242">
        <v>1</v>
      </c>
      <c r="AT334" s="242">
        <f>IF(AND(AT330=1,AT332=0)=TRUE,1,0)</f>
        <v>0</v>
      </c>
      <c r="AU334" s="242">
        <v>1</v>
      </c>
      <c r="AV334" s="242">
        <f>IF(AND(AV330=1,AV332=0)=TRUE,1,0)</f>
        <v>0</v>
      </c>
      <c r="AW334" s="242">
        <v>1</v>
      </c>
      <c r="AX334" s="242">
        <f>IF(AND(AX330=1,AX332=0)=TRUE,1,0)</f>
        <v>0</v>
      </c>
      <c r="AY334" s="242">
        <v>1</v>
      </c>
      <c r="AZ334" s="242">
        <f>IF(AND(AZ330=1,AZ332=0)=TRUE,1,0)</f>
        <v>0</v>
      </c>
      <c r="BA334" s="264">
        <v>1</v>
      </c>
    </row>
    <row r="335" spans="40:53" x14ac:dyDescent="0.35">
      <c r="AN335" s="262"/>
      <c r="AO335" s="242"/>
      <c r="AP335" s="242" t="s">
        <v>416</v>
      </c>
      <c r="AQ335" s="242"/>
      <c r="AR335" s="268">
        <f>IF(AND(AR330=1,AR331=1,AR332=1),1,0)+AR329</f>
        <v>0</v>
      </c>
      <c r="AS335" s="263">
        <v>0</v>
      </c>
      <c r="AT335" s="268">
        <f>IF(AND(AT330=1,AT331=1,AT332=1),1,0)+AT329</f>
        <v>0</v>
      </c>
      <c r="AU335" s="263">
        <v>0</v>
      </c>
      <c r="AV335" s="268">
        <f>IF(AND(AV330=1,AV331=1,AV332=1),1,0)+AV329</f>
        <v>1</v>
      </c>
      <c r="AW335" s="263">
        <v>0</v>
      </c>
      <c r="AX335" s="268">
        <f>IF(AND(AX330=1,AX331=1,AX332=1),1,0)+AX329</f>
        <v>1</v>
      </c>
      <c r="AY335" s="263">
        <v>0</v>
      </c>
      <c r="AZ335" s="268">
        <f>IF(AND(AZ330=1,AZ331=1,AZ332=1),1,0)+AZ329</f>
        <v>1</v>
      </c>
      <c r="BA335" s="269">
        <v>0</v>
      </c>
    </row>
    <row r="336" spans="40:53" x14ac:dyDescent="0.35">
      <c r="AN336" s="262"/>
      <c r="AO336" s="242"/>
      <c r="AP336" s="242" t="s">
        <v>417</v>
      </c>
      <c r="AQ336" s="242"/>
      <c r="AR336" s="263">
        <f>IF(AND(AR330=1,AR331=0,AR332=1),1,0)</f>
        <v>0</v>
      </c>
      <c r="AS336" s="270">
        <f>($H60-AR$8+1)/365</f>
        <v>2.0027397260273974</v>
      </c>
      <c r="AT336" s="263">
        <f>IF(AND(AT330=1,AT331=0,AT332=1),1,0)</f>
        <v>1</v>
      </c>
      <c r="AU336" s="263">
        <f>($H60-AT$8)/365</f>
        <v>0.99726027397260275</v>
      </c>
      <c r="AV336" s="263">
        <f>IF(AND(AV330=1,AV331=0,AV332=1),1,0)</f>
        <v>0</v>
      </c>
      <c r="AW336" s="263">
        <f>($H60-AV$8)/365</f>
        <v>-2.7397260273972603E-3</v>
      </c>
      <c r="AX336" s="263">
        <f>IF(AND(AX330=1,AX331=0,AX332=1),1,0)</f>
        <v>0</v>
      </c>
      <c r="AY336" s="263">
        <f>($H60-AX$8)/365</f>
        <v>-1.0027397260273974</v>
      </c>
      <c r="AZ336" s="263">
        <f>IF(AND(AZ330=1,AZ331=0,AZ332=1),1,0)</f>
        <v>0</v>
      </c>
      <c r="BA336" s="269">
        <f>($H60-AZ$8)/365</f>
        <v>-2.0027397260273974</v>
      </c>
    </row>
    <row r="337" spans="40:53" x14ac:dyDescent="0.35">
      <c r="AN337" s="262"/>
      <c r="AO337" s="242"/>
      <c r="AP337" s="242" t="s">
        <v>418</v>
      </c>
      <c r="AQ337" s="242"/>
      <c r="AR337" s="268">
        <f>IF(AND(AR329=0,AR330=0,AR332=0),1,0)</f>
        <v>0</v>
      </c>
      <c r="AS337" s="270">
        <f>(AR$9-$G60)/365</f>
        <v>3.0027397260273974</v>
      </c>
      <c r="AT337" s="268">
        <f>IF(AND(AT329=0,AT330=0,AT332=0),1,0)</f>
        <v>0</v>
      </c>
      <c r="AU337" s="263">
        <f>(AT$9-$G60)/365</f>
        <v>4.0027397260273974</v>
      </c>
      <c r="AV337" s="268">
        <f>IF(AND(AV329=0,AV330=0,AV332=0),1,0)</f>
        <v>0</v>
      </c>
      <c r="AW337" s="263">
        <f>(AV$9-$G60)/365</f>
        <v>5.0027397260273974</v>
      </c>
      <c r="AX337" s="268">
        <f>IF(AND(AX329=0,AX330=0,AX332=0),1,0)</f>
        <v>0</v>
      </c>
      <c r="AY337" s="263">
        <f>(AX$9-$G60)/365</f>
        <v>6.0027397260273974</v>
      </c>
      <c r="AZ337" s="268">
        <f>IF(AND(AZ329=0,AZ330=0,AZ332=0),1,0)</f>
        <v>0</v>
      </c>
      <c r="BA337" s="269">
        <f>(AZ$9-$G60)/365</f>
        <v>7.0054794520547947</v>
      </c>
    </row>
    <row r="338" spans="40:53" x14ac:dyDescent="0.35">
      <c r="AN338" s="262"/>
      <c r="AO338" s="242"/>
      <c r="AP338" s="242" t="s">
        <v>419</v>
      </c>
      <c r="AQ338" s="242"/>
      <c r="AR338" s="263">
        <f>IF(AND(AR330=0,AR332=1),1,0)</f>
        <v>0</v>
      </c>
      <c r="AS338" s="263">
        <f>(F60-$G60)/365</f>
        <v>-122.08712328767125</v>
      </c>
      <c r="AT338" s="263">
        <f>IF(AND(AT330=0,AT332=1),1,0)</f>
        <v>0</v>
      </c>
      <c r="AU338" s="263">
        <f>($H60-$G60)/365</f>
        <v>4</v>
      </c>
      <c r="AV338" s="263">
        <f>IF(AND(AV330=0,AV332=1),1,0)</f>
        <v>0</v>
      </c>
      <c r="AW338" s="263">
        <f>($H60-$G60)/365</f>
        <v>4</v>
      </c>
      <c r="AX338" s="263">
        <f>IF(AND(AX330=0,AX332=1),1,0)</f>
        <v>0</v>
      </c>
      <c r="AY338" s="263">
        <f>($H60-$G60)/365</f>
        <v>4</v>
      </c>
      <c r="AZ338" s="263">
        <f>IF(AND(AZ330=0,AZ332=1),1,0)</f>
        <v>0</v>
      </c>
      <c r="BA338" s="269">
        <f>($H60-$G60)/365</f>
        <v>4</v>
      </c>
    </row>
    <row r="339" spans="40:53" ht="15" thickBot="1" x14ac:dyDescent="0.4">
      <c r="AN339" s="277"/>
      <c r="AO339" s="278"/>
      <c r="AP339" s="278"/>
      <c r="AQ339" s="278"/>
      <c r="AR339" s="278"/>
      <c r="AS339" s="278"/>
      <c r="AT339" s="278"/>
      <c r="AU339" s="278"/>
      <c r="AV339" s="278"/>
      <c r="AW339" s="278"/>
      <c r="AX339" s="278"/>
      <c r="AY339" s="278"/>
      <c r="AZ339" s="278"/>
      <c r="BA339" s="279"/>
    </row>
    <row r="340" spans="40:53" x14ac:dyDescent="0.35">
      <c r="AS340" s="88"/>
      <c r="AU340" s="88"/>
      <c r="AW340" s="88"/>
      <c r="AY340" s="88"/>
      <c r="BA340" s="88"/>
    </row>
    <row r="341" spans="40:53" x14ac:dyDescent="0.35">
      <c r="AR341" s="89"/>
      <c r="AS341" s="88"/>
      <c r="AT341" s="89"/>
      <c r="AU341" s="88"/>
      <c r="AV341" s="89"/>
      <c r="AW341" s="88"/>
      <c r="AX341" s="89"/>
      <c r="AY341" s="88"/>
      <c r="AZ341" s="89"/>
      <c r="BA341" s="88"/>
    </row>
    <row r="342" spans="40:53" x14ac:dyDescent="0.35">
      <c r="AR342" s="89"/>
      <c r="AS342" s="88"/>
      <c r="AT342" s="89"/>
      <c r="AU342" s="88"/>
      <c r="AV342" s="89"/>
      <c r="AW342" s="88"/>
      <c r="AX342" s="89"/>
      <c r="AY342" s="88"/>
      <c r="AZ342" s="89"/>
      <c r="BA342" s="88"/>
    </row>
    <row r="343" spans="40:53" x14ac:dyDescent="0.35">
      <c r="AR343" s="89"/>
      <c r="AS343" s="88"/>
      <c r="AT343" s="89"/>
      <c r="AU343" s="88"/>
      <c r="AV343" s="89"/>
      <c r="AW343" s="88"/>
      <c r="AX343" s="89"/>
      <c r="AY343" s="88"/>
      <c r="AZ343" s="89"/>
      <c r="BA343" s="88"/>
    </row>
    <row r="344" spans="40:53" x14ac:dyDescent="0.35">
      <c r="AR344" s="89"/>
      <c r="AS344" s="88"/>
      <c r="AT344" s="89"/>
      <c r="AU344" s="88"/>
      <c r="AV344" s="89"/>
      <c r="AW344" s="88"/>
      <c r="AX344" s="89"/>
      <c r="AY344" s="88"/>
      <c r="AZ344" s="89"/>
      <c r="BA344" s="88"/>
    </row>
    <row r="346" spans="40:53" x14ac:dyDescent="0.35">
      <c r="AR346" s="89"/>
      <c r="AS346" s="93"/>
      <c r="AT346" s="89"/>
      <c r="AU346" s="93"/>
      <c r="AV346" s="89"/>
      <c r="AW346" s="93"/>
      <c r="AX346" s="89"/>
      <c r="AY346" s="93"/>
      <c r="AZ346" s="89"/>
      <c r="BA346" s="93"/>
    </row>
    <row r="347" spans="40:53" x14ac:dyDescent="0.35">
      <c r="AR347" s="93"/>
      <c r="AS347" s="97"/>
      <c r="AT347" s="93"/>
      <c r="AU347" s="93"/>
      <c r="AV347" s="93"/>
      <c r="AW347" s="93"/>
      <c r="AX347" s="93"/>
      <c r="AY347" s="93"/>
      <c r="AZ347" s="93"/>
      <c r="BA347" s="93"/>
    </row>
    <row r="348" spans="40:53" x14ac:dyDescent="0.35">
      <c r="AR348" s="89"/>
      <c r="AS348" s="97"/>
      <c r="AT348" s="89"/>
      <c r="AU348" s="93"/>
      <c r="AV348" s="89"/>
      <c r="AW348" s="93"/>
      <c r="AX348" s="89"/>
      <c r="AY348" s="93"/>
      <c r="AZ348" s="89"/>
      <c r="BA348" s="93"/>
    </row>
    <row r="349" spans="40:53" x14ac:dyDescent="0.35">
      <c r="AR349" s="93"/>
      <c r="AS349" s="93"/>
      <c r="AT349" s="93"/>
      <c r="AU349" s="93"/>
      <c r="AV349" s="93"/>
      <c r="AW349" s="93"/>
      <c r="AX349" s="93"/>
      <c r="AY349" s="93"/>
      <c r="AZ349" s="93"/>
      <c r="BA349" s="93"/>
    </row>
  </sheetData>
  <conditionalFormatting sqref="C21:G21">
    <cfRule type="cellIs" dxfId="1" priority="1" operator="equal">
      <formula>TRUE</formula>
    </cfRule>
    <cfRule type="cellIs" dxfId="0" priority="2" operator="equal">
      <formula>FALSE</formula>
    </cfRule>
  </conditionalFormatting>
  <pageMargins left="0.7" right="0.7" top="0.75" bottom="0.75" header="0.3" footer="0.3"/>
  <pageSetup paperSize="9" orientation="portrait" r:id="rId1"/>
  <headerFooter>
    <oddFooter>&amp;L_x000D_&amp;1#&amp;"Calibri"&amp;10&amp;K000000 
--------------------------------------------------------
This document is marked as confidential</oddFooter>
  </headerFooter>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CD68D19-9C32-4994-9092-C43058C26864}">
          <x14:formula1>
            <xm:f>C_Lists!$H$5:$H$9</xm:f>
          </x14:formula1>
          <xm:sqref>C30:C34 C78:C82</xm:sqref>
        </x14:dataValidation>
        <x14:dataValidation type="list" allowBlank="1" showInputMessage="1" showErrorMessage="1" xr:uid="{10E9B5C0-BC3C-488E-B80C-CD168E970EE1}">
          <x14:formula1>
            <xm:f>C_Lists!$L$5:$L$12</xm:f>
          </x14:formula1>
          <xm:sqref>B41:B50</xm:sqref>
        </x14:dataValidation>
        <x14:dataValidation type="list" allowBlank="1" showInputMessage="1" showErrorMessage="1" xr:uid="{F981F191-4D07-419B-8F10-FD8A9E3FED5F}">
          <x14:formula1>
            <xm:f>C_Lists!$J$5:$J$7</xm:f>
          </x14:formula1>
          <xm:sqref>C51:C60</xm:sqref>
        </x14:dataValidation>
        <x14:dataValidation type="list" allowBlank="1" showInputMessage="1" showErrorMessage="1" xr:uid="{BDEE0004-1EEE-4022-B45E-C521AF0836F9}">
          <x14:formula1>
            <xm:f>C_Lists!$L$5:$L$13</xm:f>
          </x14:formula1>
          <xm:sqref>B51:B60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B6303-89EC-4CBF-B769-2955A28EC292}">
  <sheetPr>
    <tabColor rgb="FF00B050"/>
  </sheetPr>
  <dimension ref="B2:AC162"/>
  <sheetViews>
    <sheetView showGridLines="0" topLeftCell="A152" workbookViewId="0">
      <selection activeCell="G171" sqref="G171"/>
    </sheetView>
  </sheetViews>
  <sheetFormatPr defaultRowHeight="14.5" x14ac:dyDescent="0.35"/>
  <cols>
    <col min="6" max="6" width="29.26953125" customWidth="1"/>
    <col min="8" max="8" width="9.7265625" customWidth="1"/>
    <col min="9" max="12" width="9.26953125" bestFit="1" customWidth="1"/>
    <col min="16" max="16" width="10.26953125" customWidth="1"/>
    <col min="18" max="18" width="23.26953125" bestFit="1" customWidth="1"/>
    <col min="19" max="24" width="6.26953125" bestFit="1" customWidth="1"/>
    <col min="28" max="28" width="10" bestFit="1" customWidth="1"/>
    <col min="29" max="29" width="16.453125" bestFit="1" customWidth="1"/>
    <col min="30" max="31" width="11.1796875" bestFit="1" customWidth="1"/>
  </cols>
  <sheetData>
    <row r="2" spans="2:29" ht="18.5" x14ac:dyDescent="0.45">
      <c r="B2" s="82" t="s">
        <v>432</v>
      </c>
      <c r="H2" s="76">
        <v>1</v>
      </c>
      <c r="I2" s="76">
        <v>2</v>
      </c>
      <c r="J2" s="76">
        <v>3</v>
      </c>
      <c r="K2" s="76">
        <v>4</v>
      </c>
      <c r="L2" s="76">
        <v>5</v>
      </c>
    </row>
    <row r="3" spans="2:29" x14ac:dyDescent="0.35">
      <c r="G3" s="77">
        <f>I_Baseline!C4</f>
        <v>2023</v>
      </c>
      <c r="H3" s="77">
        <f>G3+1</f>
        <v>2024</v>
      </c>
      <c r="I3" s="77">
        <f t="shared" ref="I3:L3" si="0">H3+1</f>
        <v>2025</v>
      </c>
      <c r="J3" s="77">
        <f t="shared" si="0"/>
        <v>2026</v>
      </c>
      <c r="K3" s="77">
        <f t="shared" si="0"/>
        <v>2027</v>
      </c>
      <c r="L3" s="77">
        <f t="shared" si="0"/>
        <v>2028</v>
      </c>
      <c r="R3" s="1" t="s">
        <v>43</v>
      </c>
      <c r="S3" s="1" t="s">
        <v>433</v>
      </c>
      <c r="T3" s="1">
        <f>G3</f>
        <v>2023</v>
      </c>
      <c r="U3" s="1">
        <f t="shared" ref="U3:Y3" si="1">H3</f>
        <v>2024</v>
      </c>
      <c r="V3" s="1">
        <f t="shared" si="1"/>
        <v>2025</v>
      </c>
      <c r="W3" s="1">
        <f t="shared" si="1"/>
        <v>2026</v>
      </c>
      <c r="X3" s="1">
        <f t="shared" si="1"/>
        <v>2027</v>
      </c>
      <c r="Y3" s="1">
        <f t="shared" si="1"/>
        <v>2028</v>
      </c>
    </row>
    <row r="4" spans="2:29" x14ac:dyDescent="0.35">
      <c r="H4" s="75"/>
      <c r="I4" s="75"/>
      <c r="J4" s="75"/>
      <c r="K4" s="75"/>
      <c r="L4" s="75"/>
      <c r="R4" t="str">
        <f>B5</f>
        <v>Admin Buildings /Offices</v>
      </c>
      <c r="S4" t="s">
        <v>434</v>
      </c>
      <c r="T4" s="36">
        <f>G5</f>
        <v>3000</v>
      </c>
      <c r="U4" s="36">
        <f>T7</f>
        <v>3000</v>
      </c>
      <c r="V4" s="36">
        <f t="shared" ref="V4:Y4" si="2">U7</f>
        <v>2995.5</v>
      </c>
      <c r="W4" s="36">
        <f t="shared" si="2"/>
        <v>2982.41</v>
      </c>
      <c r="X4" s="36">
        <f t="shared" si="2"/>
        <v>2865.0581999999999</v>
      </c>
      <c r="Y4" s="36">
        <f t="shared" si="2"/>
        <v>2693.3593639999999</v>
      </c>
    </row>
    <row r="5" spans="2:29" x14ac:dyDescent="0.35">
      <c r="B5" s="71" t="str">
        <f>C_Lists!AF5</f>
        <v>Admin Buildings /Offices</v>
      </c>
      <c r="C5" s="72"/>
      <c r="D5" s="72"/>
      <c r="F5" t="s">
        <v>435</v>
      </c>
      <c r="G5" s="59">
        <f>I_Baseline!$D$16</f>
        <v>3000</v>
      </c>
      <c r="H5" s="36">
        <f>G5</f>
        <v>3000</v>
      </c>
      <c r="I5" s="36">
        <f>H10</f>
        <v>2995.5</v>
      </c>
      <c r="J5" s="36">
        <f t="shared" ref="J5:L5" si="3">I10</f>
        <v>2982.41</v>
      </c>
      <c r="K5" s="36">
        <f t="shared" si="3"/>
        <v>2865.0581999999999</v>
      </c>
      <c r="L5" s="36">
        <f t="shared" si="3"/>
        <v>2693.3593639999999</v>
      </c>
      <c r="R5" t="str">
        <f>R4</f>
        <v>Admin Buildings /Offices</v>
      </c>
      <c r="S5" t="s">
        <v>436</v>
      </c>
      <c r="T5" s="64"/>
      <c r="U5" s="64">
        <f>H7+H8</f>
        <v>60</v>
      </c>
      <c r="V5" s="64">
        <f t="shared" ref="V5:Y5" si="4">I7+I8</f>
        <v>59.910000000000004</v>
      </c>
      <c r="W5" s="64">
        <f t="shared" si="4"/>
        <v>59.648199999999996</v>
      </c>
      <c r="X5" s="64">
        <f t="shared" si="4"/>
        <v>57.301164</v>
      </c>
      <c r="Y5" s="64">
        <f t="shared" si="4"/>
        <v>53.867187279999996</v>
      </c>
    </row>
    <row r="6" spans="2:29" x14ac:dyDescent="0.35">
      <c r="R6" t="str">
        <f>R4</f>
        <v>Admin Buildings /Offices</v>
      </c>
      <c r="S6" t="s">
        <v>18</v>
      </c>
      <c r="T6" s="64"/>
      <c r="U6" s="64">
        <f>H9</f>
        <v>-64.5</v>
      </c>
      <c r="V6" s="64">
        <f t="shared" ref="V6:Y6" si="5">I9</f>
        <v>-73</v>
      </c>
      <c r="W6" s="64">
        <f t="shared" si="5"/>
        <v>-177</v>
      </c>
      <c r="X6" s="64">
        <f t="shared" si="5"/>
        <v>-229</v>
      </c>
      <c r="Y6" s="64">
        <f t="shared" si="5"/>
        <v>-333</v>
      </c>
    </row>
    <row r="7" spans="2:29" x14ac:dyDescent="0.35">
      <c r="F7" t="s">
        <v>17</v>
      </c>
      <c r="G7" s="64"/>
      <c r="H7" s="64">
        <f>H5*'I_Generation and growth FCast'!N$26</f>
        <v>60</v>
      </c>
      <c r="I7" s="64">
        <f>I5*'I_Generation and growth FCast'!O26</f>
        <v>59.910000000000004</v>
      </c>
      <c r="J7" s="64">
        <f>J5*'I_Generation and growth FCast'!P26</f>
        <v>59.648199999999996</v>
      </c>
      <c r="K7" s="64">
        <f>K5*'I_Generation and growth FCast'!Q26</f>
        <v>57.301164</v>
      </c>
      <c r="L7" s="64">
        <f>L5*'I_Generation and growth FCast'!R26</f>
        <v>53.867187279999996</v>
      </c>
      <c r="R7" t="str">
        <f>R4</f>
        <v>Admin Buildings /Offices</v>
      </c>
      <c r="S7" t="s">
        <v>437</v>
      </c>
      <c r="T7" s="36">
        <f>SUM(T4:T6)</f>
        <v>3000</v>
      </c>
      <c r="U7" s="36">
        <f>SUM(U4:U6)</f>
        <v>2995.5</v>
      </c>
      <c r="V7" s="36">
        <f t="shared" ref="V7:Y7" si="6">SUM(V4:V6)</f>
        <v>2982.41</v>
      </c>
      <c r="W7" s="36">
        <f t="shared" si="6"/>
        <v>2865.0581999999999</v>
      </c>
      <c r="X7" s="36">
        <f t="shared" si="6"/>
        <v>2693.3593639999999</v>
      </c>
      <c r="Y7" s="36">
        <f t="shared" si="6"/>
        <v>2414.22655128</v>
      </c>
    </row>
    <row r="8" spans="2:29" x14ac:dyDescent="0.35">
      <c r="F8" t="s">
        <v>4</v>
      </c>
      <c r="G8" s="64"/>
      <c r="H8" s="64">
        <f>'I_Generation and growth FCast'!N$27</f>
        <v>0</v>
      </c>
      <c r="I8" s="64">
        <f>'I_Generation and growth FCast'!O27</f>
        <v>0</v>
      </c>
      <c r="J8" s="64">
        <f>'I_Generation and growth FCast'!P27</f>
        <v>0</v>
      </c>
      <c r="K8" s="64">
        <f>'I_Generation and growth FCast'!Q27</f>
        <v>0</v>
      </c>
      <c r="L8" s="64">
        <f>'I_Generation and growth FCast'!R27</f>
        <v>0</v>
      </c>
      <c r="R8" t="str">
        <f>B12</f>
        <v>Car Parks</v>
      </c>
      <c r="S8" t="s">
        <v>434</v>
      </c>
      <c r="T8" s="64">
        <f>G12</f>
        <v>3000</v>
      </c>
      <c r="U8" s="64">
        <f t="shared" ref="U8:Y8" si="7">H12</f>
        <v>3000</v>
      </c>
      <c r="V8" s="64">
        <f t="shared" si="7"/>
        <v>3433</v>
      </c>
      <c r="W8" s="64">
        <f t="shared" si="7"/>
        <v>3855</v>
      </c>
      <c r="X8" s="64">
        <f t="shared" si="7"/>
        <v>4193</v>
      </c>
      <c r="Y8" s="64">
        <f t="shared" si="7"/>
        <v>4489</v>
      </c>
    </row>
    <row r="9" spans="2:29" x14ac:dyDescent="0.35">
      <c r="F9" t="s">
        <v>18</v>
      </c>
      <c r="G9" s="64"/>
      <c r="H9" s="78">
        <f>-'I_Intervention FCast'!W12</f>
        <v>-64.5</v>
      </c>
      <c r="I9" s="78">
        <f>-'I_Intervention FCast'!X12</f>
        <v>-73</v>
      </c>
      <c r="J9" s="78">
        <f>-'I_Intervention FCast'!Y12</f>
        <v>-177</v>
      </c>
      <c r="K9" s="78">
        <f>-'I_Intervention FCast'!Z12</f>
        <v>-229</v>
      </c>
      <c r="L9" s="78">
        <f>-'I_Intervention FCast'!AA12</f>
        <v>-333</v>
      </c>
      <c r="R9" t="str">
        <f>R8</f>
        <v>Car Parks</v>
      </c>
      <c r="S9" t="s">
        <v>436</v>
      </c>
      <c r="U9" s="64">
        <f>H14+H15</f>
        <v>500</v>
      </c>
      <c r="V9" s="64">
        <f t="shared" ref="V9:Y9" si="8">I14+I15</f>
        <v>500</v>
      </c>
      <c r="W9" s="64">
        <f t="shared" si="8"/>
        <v>500</v>
      </c>
      <c r="X9" s="64">
        <f t="shared" si="8"/>
        <v>500</v>
      </c>
      <c r="Y9" s="64">
        <f t="shared" si="8"/>
        <v>500</v>
      </c>
    </row>
    <row r="10" spans="2:29" x14ac:dyDescent="0.35">
      <c r="F10" s="1" t="s">
        <v>19</v>
      </c>
      <c r="G10" s="65">
        <f>G5</f>
        <v>3000</v>
      </c>
      <c r="H10" s="65">
        <f>SUM(H5:H9)</f>
        <v>2995.5</v>
      </c>
      <c r="I10" s="65">
        <f>SUM(I5:I9)</f>
        <v>2982.41</v>
      </c>
      <c r="J10" s="65">
        <f>SUM(J5:J9)</f>
        <v>2865.0581999999999</v>
      </c>
      <c r="K10" s="65">
        <f>SUM(K5:K9)</f>
        <v>2693.3593639999999</v>
      </c>
      <c r="L10" s="65">
        <f>SUM(L5:L9)</f>
        <v>2414.22655128</v>
      </c>
      <c r="R10" t="str">
        <f>R8</f>
        <v>Car Parks</v>
      </c>
      <c r="S10" t="s">
        <v>18</v>
      </c>
      <c r="U10" s="64">
        <f>H16</f>
        <v>-67</v>
      </c>
      <c r="V10" s="64">
        <f t="shared" ref="V10:Y10" si="9">I16</f>
        <v>-78</v>
      </c>
      <c r="W10" s="64">
        <f t="shared" si="9"/>
        <v>-162</v>
      </c>
      <c r="X10" s="64">
        <f t="shared" si="9"/>
        <v>-204</v>
      </c>
      <c r="Y10" s="64">
        <f t="shared" si="9"/>
        <v>-288</v>
      </c>
    </row>
    <row r="11" spans="2:29" x14ac:dyDescent="0.35">
      <c r="G11" s="64"/>
      <c r="H11" s="64"/>
      <c r="I11" s="64"/>
      <c r="J11" s="64"/>
      <c r="K11" s="64"/>
      <c r="L11" s="64"/>
      <c r="R11" t="str">
        <f>R8</f>
        <v>Car Parks</v>
      </c>
      <c r="S11" t="s">
        <v>437</v>
      </c>
      <c r="T11" s="64">
        <f>G17</f>
        <v>3000</v>
      </c>
      <c r="U11" s="64">
        <f>H17</f>
        <v>3433</v>
      </c>
      <c r="V11" s="64">
        <f t="shared" ref="V11:Y11" si="10">I17</f>
        <v>3855</v>
      </c>
      <c r="W11" s="64">
        <f t="shared" si="10"/>
        <v>4193</v>
      </c>
      <c r="X11" s="64">
        <f t="shared" si="10"/>
        <v>4489</v>
      </c>
      <c r="Y11" s="64">
        <f t="shared" si="10"/>
        <v>4701</v>
      </c>
      <c r="AB11" s="172" t="s">
        <v>43</v>
      </c>
      <c r="AC11" t="s">
        <v>438</v>
      </c>
    </row>
    <row r="12" spans="2:29" x14ac:dyDescent="0.35">
      <c r="B12" s="73" t="str">
        <f>C_Lists!AF6</f>
        <v>Car Parks</v>
      </c>
      <c r="C12" s="74"/>
      <c r="D12" s="72"/>
      <c r="F12" t="s">
        <v>435</v>
      </c>
      <c r="G12" s="66">
        <f>I_Baseline!D17</f>
        <v>3000</v>
      </c>
      <c r="H12" s="64">
        <f>G12</f>
        <v>3000</v>
      </c>
      <c r="I12" s="64">
        <f>H17</f>
        <v>3433</v>
      </c>
      <c r="J12" s="64">
        <f t="shared" ref="J12:L12" si="11">I17</f>
        <v>3855</v>
      </c>
      <c r="K12" s="64">
        <f t="shared" si="11"/>
        <v>4193</v>
      </c>
      <c r="L12" s="64">
        <f t="shared" si="11"/>
        <v>4489</v>
      </c>
      <c r="AB12" s="172" t="s">
        <v>433</v>
      </c>
      <c r="AC12" t="s">
        <v>439</v>
      </c>
    </row>
    <row r="13" spans="2:29" x14ac:dyDescent="0.35">
      <c r="G13" s="64"/>
      <c r="H13" s="64"/>
      <c r="I13" s="64"/>
      <c r="J13" s="64"/>
      <c r="K13" s="64"/>
      <c r="L13" s="64"/>
    </row>
    <row r="14" spans="2:29" x14ac:dyDescent="0.35">
      <c r="F14" t="s">
        <v>17</v>
      </c>
      <c r="G14" s="64"/>
      <c r="H14" s="64">
        <f>H12*'I_Generation and growth FCast'!N31</f>
        <v>0</v>
      </c>
      <c r="I14" s="64">
        <f>I12*'I_Generation and growth FCast'!O31</f>
        <v>0</v>
      </c>
      <c r="J14" s="64">
        <f>J12*'I_Generation and growth FCast'!P31</f>
        <v>0</v>
      </c>
      <c r="K14" s="64">
        <f>K12*'I_Generation and growth FCast'!Q31</f>
        <v>0</v>
      </c>
      <c r="L14" s="64">
        <f>L12*'I_Generation and growth FCast'!R31</f>
        <v>0</v>
      </c>
      <c r="R14" s="172" t="s">
        <v>440</v>
      </c>
      <c r="S14" t="s">
        <v>441</v>
      </c>
      <c r="T14" t="s">
        <v>28</v>
      </c>
      <c r="U14" t="s">
        <v>29</v>
      </c>
      <c r="V14" t="s">
        <v>30</v>
      </c>
      <c r="W14" t="s">
        <v>31</v>
      </c>
      <c r="X14" t="s">
        <v>32</v>
      </c>
      <c r="AB14" s="172" t="s">
        <v>442</v>
      </c>
    </row>
    <row r="15" spans="2:29" x14ac:dyDescent="0.35">
      <c r="F15" t="s">
        <v>4</v>
      </c>
      <c r="G15" s="64"/>
      <c r="H15" s="64">
        <f>'I_Generation and growth FCast'!N32</f>
        <v>500</v>
      </c>
      <c r="I15" s="64">
        <f>'I_Generation and growth FCast'!O32</f>
        <v>500</v>
      </c>
      <c r="J15" s="64">
        <f>'I_Generation and growth FCast'!P32</f>
        <v>500</v>
      </c>
      <c r="K15" s="64">
        <f>'I_Generation and growth FCast'!Q32</f>
        <v>500</v>
      </c>
      <c r="L15" s="64">
        <f>'I_Generation and growth FCast'!R32</f>
        <v>500</v>
      </c>
      <c r="R15" s="50" t="s">
        <v>45</v>
      </c>
      <c r="S15" s="36">
        <v>12000</v>
      </c>
      <c r="T15" s="36">
        <v>12108</v>
      </c>
      <c r="U15" s="36">
        <v>12142.16</v>
      </c>
      <c r="V15" s="36">
        <v>11803.003199999999</v>
      </c>
      <c r="W15" s="36">
        <v>11270.063263999999</v>
      </c>
      <c r="X15" s="36">
        <v>10352.464529279998</v>
      </c>
      <c r="AB15" s="50" t="s">
        <v>441</v>
      </c>
      <c r="AC15" s="36">
        <v>24000</v>
      </c>
    </row>
    <row r="16" spans="2:29" x14ac:dyDescent="0.35">
      <c r="F16" t="s">
        <v>18</v>
      </c>
      <c r="G16" s="64"/>
      <c r="H16" s="78">
        <f>-'I_Intervention FCast'!W18</f>
        <v>-67</v>
      </c>
      <c r="I16" s="78">
        <f>-'I_Intervention FCast'!X18</f>
        <v>-78</v>
      </c>
      <c r="J16" s="78">
        <f>-'I_Intervention FCast'!Y18</f>
        <v>-162</v>
      </c>
      <c r="K16" s="78">
        <f>-'I_Intervention FCast'!Z18</f>
        <v>-204</v>
      </c>
      <c r="L16" s="78">
        <f>-'I_Intervention FCast'!AA18</f>
        <v>-288</v>
      </c>
      <c r="R16" s="184" t="s">
        <v>436</v>
      </c>
      <c r="S16" s="36"/>
      <c r="T16" s="36">
        <v>240</v>
      </c>
      <c r="U16" s="36">
        <v>242.16</v>
      </c>
      <c r="V16" s="36">
        <v>242.8432</v>
      </c>
      <c r="W16" s="36">
        <v>236.06006399999998</v>
      </c>
      <c r="X16" s="36">
        <v>225.40126527999996</v>
      </c>
      <c r="AB16" s="50" t="s">
        <v>28</v>
      </c>
      <c r="AC16" s="36">
        <v>24496</v>
      </c>
    </row>
    <row r="17" spans="2:29" x14ac:dyDescent="0.35">
      <c r="F17" s="1" t="s">
        <v>19</v>
      </c>
      <c r="G17" s="65">
        <f>G12</f>
        <v>3000</v>
      </c>
      <c r="H17" s="65">
        <f>SUM(H12:H16)</f>
        <v>3433</v>
      </c>
      <c r="I17" s="65">
        <f>SUM(I12:I16)</f>
        <v>3855</v>
      </c>
      <c r="J17" s="65">
        <f>SUM(J12:J16)</f>
        <v>4193</v>
      </c>
      <c r="K17" s="65">
        <f>SUM(K12:K16)</f>
        <v>4489</v>
      </c>
      <c r="L17" s="65">
        <f>SUM(L12:L16)</f>
        <v>4701</v>
      </c>
      <c r="R17" s="184" t="s">
        <v>18</v>
      </c>
      <c r="S17" s="36"/>
      <c r="T17" s="36">
        <v>-132</v>
      </c>
      <c r="U17" s="36">
        <v>-208</v>
      </c>
      <c r="V17" s="36">
        <v>-582</v>
      </c>
      <c r="W17" s="36">
        <v>-769</v>
      </c>
      <c r="X17" s="36">
        <v>-1143</v>
      </c>
      <c r="AB17" s="50" t="s">
        <v>29</v>
      </c>
      <c r="AC17" s="36">
        <v>24862.16</v>
      </c>
    </row>
    <row r="18" spans="2:29" x14ac:dyDescent="0.35">
      <c r="F18" s="1"/>
      <c r="G18" s="64"/>
      <c r="H18" s="65"/>
      <c r="I18" s="65"/>
      <c r="J18" s="65"/>
      <c r="K18" s="65"/>
      <c r="L18" s="65"/>
      <c r="R18" s="184" t="s">
        <v>434</v>
      </c>
      <c r="S18" s="36">
        <v>12000</v>
      </c>
      <c r="T18" s="36">
        <v>12000</v>
      </c>
      <c r="U18" s="36">
        <v>12108</v>
      </c>
      <c r="V18" s="36">
        <v>12142.16</v>
      </c>
      <c r="W18" s="36">
        <v>11803.003199999999</v>
      </c>
      <c r="X18" s="36">
        <v>11270.063263999999</v>
      </c>
      <c r="AB18" s="50" t="s">
        <v>30</v>
      </c>
      <c r="AC18" s="36">
        <v>24591.003199999999</v>
      </c>
    </row>
    <row r="19" spans="2:29" ht="13.5" customHeight="1" x14ac:dyDescent="0.35">
      <c r="B19" s="73" t="str">
        <f>C_Lists!AF7</f>
        <v>Care Homes</v>
      </c>
      <c r="C19" s="74"/>
      <c r="D19" s="72"/>
      <c r="F19" t="s">
        <v>435</v>
      </c>
      <c r="G19" s="66">
        <f>I_Baseline!D18</f>
        <v>3000</v>
      </c>
      <c r="H19" s="64">
        <f>G19</f>
        <v>3000</v>
      </c>
      <c r="I19" s="64">
        <f>H24</f>
        <v>3023</v>
      </c>
      <c r="J19" s="64">
        <f t="shared" ref="J19" si="12">I24</f>
        <v>3035.69</v>
      </c>
      <c r="K19" s="64">
        <f t="shared" ref="K19" si="13">J24</f>
        <v>2964.7607000000003</v>
      </c>
      <c r="L19" s="64">
        <f t="shared" ref="L19" si="14">K24</f>
        <v>2849.7035210000004</v>
      </c>
      <c r="R19" s="50"/>
      <c r="S19" s="36"/>
      <c r="T19" s="36"/>
      <c r="U19" s="36"/>
      <c r="V19" s="36"/>
      <c r="W19" s="36"/>
      <c r="X19" s="36"/>
      <c r="AB19" s="50" t="s">
        <v>31</v>
      </c>
      <c r="AC19" s="36">
        <v>23994.063263999997</v>
      </c>
    </row>
    <row r="20" spans="2:29" ht="19.149999999999999" customHeight="1" x14ac:dyDescent="0.35">
      <c r="G20" s="64"/>
      <c r="H20" s="64"/>
      <c r="I20" s="64"/>
      <c r="J20" s="64"/>
      <c r="K20" s="64"/>
      <c r="L20" s="64"/>
      <c r="R20" s="50" t="s">
        <v>46</v>
      </c>
      <c r="S20" s="36">
        <v>12000</v>
      </c>
      <c r="T20" s="36">
        <v>12388</v>
      </c>
      <c r="U20" s="36">
        <v>12720</v>
      </c>
      <c r="V20" s="36">
        <v>12788</v>
      </c>
      <c r="W20" s="36">
        <v>12724</v>
      </c>
      <c r="X20" s="36">
        <v>12396</v>
      </c>
      <c r="AB20" s="50" t="s">
        <v>32</v>
      </c>
      <c r="AC20" s="36">
        <v>22748.464529279998</v>
      </c>
    </row>
    <row r="21" spans="2:29" x14ac:dyDescent="0.35">
      <c r="F21" t="s">
        <v>17</v>
      </c>
      <c r="G21" s="64"/>
      <c r="H21" s="64">
        <f>H19*'I_Generation and growth FCast'!N36</f>
        <v>90</v>
      </c>
      <c r="I21" s="64">
        <f>I19*'I_Generation and growth FCast'!O36</f>
        <v>90.69</v>
      </c>
      <c r="J21" s="64">
        <f>J19*'I_Generation and growth FCast'!P36</f>
        <v>91.070700000000002</v>
      </c>
      <c r="K21" s="64">
        <f>K19*'I_Generation and growth FCast'!Q36</f>
        <v>88.942821000000009</v>
      </c>
      <c r="L21" s="64">
        <f>L19*'I_Generation and growth FCast'!R36</f>
        <v>85.491105630000007</v>
      </c>
      <c r="R21" s="184" t="s">
        <v>436</v>
      </c>
      <c r="S21" s="36"/>
      <c r="T21" s="36">
        <v>500</v>
      </c>
      <c r="U21" s="36">
        <v>500</v>
      </c>
      <c r="V21" s="36">
        <v>500</v>
      </c>
      <c r="W21" s="36">
        <v>500</v>
      </c>
      <c r="X21" s="36">
        <v>500</v>
      </c>
    </row>
    <row r="22" spans="2:29" x14ac:dyDescent="0.35">
      <c r="F22" t="s">
        <v>4</v>
      </c>
      <c r="G22" s="64"/>
      <c r="H22" s="64">
        <f>'I_Generation and growth FCast'!N37</f>
        <v>0</v>
      </c>
      <c r="I22" s="64">
        <f>'I_Generation and growth FCast'!O37</f>
        <v>0</v>
      </c>
      <c r="J22" s="64">
        <f>'I_Generation and growth FCast'!P37</f>
        <v>0</v>
      </c>
      <c r="K22" s="64">
        <f>'I_Generation and growth FCast'!Q37</f>
        <v>0</v>
      </c>
      <c r="L22" s="64">
        <f>'I_Generation and growth FCast'!R37</f>
        <v>0</v>
      </c>
      <c r="R22" s="184" t="s">
        <v>18</v>
      </c>
      <c r="S22" s="36"/>
      <c r="T22" s="36">
        <v>-112</v>
      </c>
      <c r="U22" s="36">
        <v>-168</v>
      </c>
      <c r="V22" s="36">
        <v>-432</v>
      </c>
      <c r="W22" s="36">
        <v>-564</v>
      </c>
      <c r="X22" s="36">
        <v>-828</v>
      </c>
    </row>
    <row r="23" spans="2:29" x14ac:dyDescent="0.35">
      <c r="F23" t="s">
        <v>18</v>
      </c>
      <c r="G23" s="64"/>
      <c r="H23" s="78">
        <f>-'I_Intervention FCast'!W24</f>
        <v>-67</v>
      </c>
      <c r="I23" s="78">
        <f>-'I_Intervention FCast'!X24</f>
        <v>-78</v>
      </c>
      <c r="J23" s="78">
        <f>-'I_Intervention FCast'!Y24</f>
        <v>-162</v>
      </c>
      <c r="K23" s="78">
        <f>-'I_Intervention FCast'!Z24</f>
        <v>-204</v>
      </c>
      <c r="L23" s="78">
        <f>-'I_Intervention FCast'!AA24</f>
        <v>-288</v>
      </c>
      <c r="R23" s="184" t="s">
        <v>434</v>
      </c>
      <c r="S23" s="36">
        <v>12000</v>
      </c>
      <c r="T23" s="36">
        <v>12000</v>
      </c>
      <c r="U23" s="36">
        <v>12388</v>
      </c>
      <c r="V23" s="36">
        <v>12720</v>
      </c>
      <c r="W23" s="36">
        <v>12788</v>
      </c>
      <c r="X23" s="36">
        <v>12724</v>
      </c>
    </row>
    <row r="24" spans="2:29" x14ac:dyDescent="0.35">
      <c r="F24" s="1" t="s">
        <v>19</v>
      </c>
      <c r="G24" s="65">
        <f>G19</f>
        <v>3000</v>
      </c>
      <c r="H24" s="65">
        <f>SUM(H19:H23)</f>
        <v>3023</v>
      </c>
      <c r="I24" s="65">
        <f>SUM(I19:I23)</f>
        <v>3035.69</v>
      </c>
      <c r="J24" s="65">
        <f>SUM(J19:J23)</f>
        <v>2964.7607000000003</v>
      </c>
      <c r="K24" s="65">
        <f>SUM(K19:K23)</f>
        <v>2849.7035210000004</v>
      </c>
      <c r="L24" s="65">
        <f>SUM(L19:L23)</f>
        <v>2647.1946266300006</v>
      </c>
      <c r="R24" s="50"/>
      <c r="S24" s="36"/>
      <c r="T24" s="36"/>
      <c r="U24" s="36"/>
      <c r="V24" s="36"/>
      <c r="W24" s="36"/>
      <c r="X24" s="36"/>
    </row>
    <row r="26" spans="2:29" x14ac:dyDescent="0.35">
      <c r="B26" s="73" t="str">
        <f>C_Lists!AF8</f>
        <v>Commercial Properties</v>
      </c>
      <c r="C26" s="74"/>
      <c r="D26" s="72"/>
      <c r="F26" t="s">
        <v>435</v>
      </c>
      <c r="G26" s="66">
        <f>I_Baseline!D19</f>
        <v>3000</v>
      </c>
      <c r="H26" s="64">
        <f>G26</f>
        <v>3000</v>
      </c>
      <c r="I26" s="64">
        <f>H31</f>
        <v>3933</v>
      </c>
      <c r="J26" s="64">
        <f t="shared" ref="J26" si="15">I31</f>
        <v>4355</v>
      </c>
      <c r="K26" s="64">
        <f t="shared" ref="K26" si="16">J31</f>
        <v>4693</v>
      </c>
      <c r="L26" s="64">
        <f t="shared" ref="L26" si="17">K31</f>
        <v>4989</v>
      </c>
    </row>
    <row r="27" spans="2:29" x14ac:dyDescent="0.35">
      <c r="G27" s="64"/>
      <c r="H27" s="64"/>
      <c r="I27" s="64"/>
      <c r="J27" s="64"/>
      <c r="K27" s="64"/>
      <c r="L27" s="64"/>
    </row>
    <row r="28" spans="2:29" x14ac:dyDescent="0.35">
      <c r="F28" t="s">
        <v>17</v>
      </c>
      <c r="G28" s="64"/>
      <c r="H28" s="64">
        <f>H26*'I_Generation and growth FCast'!N41</f>
        <v>0</v>
      </c>
      <c r="I28" s="64">
        <f>I26*'I_Generation and growth FCast'!O41</f>
        <v>0</v>
      </c>
      <c r="J28" s="64">
        <f>J26*'I_Generation and growth FCast'!P41</f>
        <v>0</v>
      </c>
      <c r="K28" s="64">
        <f>K26*'I_Generation and growth FCast'!Q41</f>
        <v>0</v>
      </c>
      <c r="L28" s="64">
        <f>L26*'I_Generation and growth FCast'!R41</f>
        <v>0</v>
      </c>
    </row>
    <row r="29" spans="2:29" x14ac:dyDescent="0.35">
      <c r="F29" t="s">
        <v>4</v>
      </c>
      <c r="G29" s="64"/>
      <c r="H29" s="64">
        <f>'I_Generation and growth FCast'!N42</f>
        <v>1000</v>
      </c>
      <c r="I29" s="64">
        <f>'I_Generation and growth FCast'!O42</f>
        <v>500</v>
      </c>
      <c r="J29" s="64">
        <f>'I_Generation and growth FCast'!P42</f>
        <v>500</v>
      </c>
      <c r="K29" s="64">
        <f>'I_Generation and growth FCast'!Q42</f>
        <v>500</v>
      </c>
      <c r="L29" s="64">
        <f>'I_Generation and growth FCast'!R42</f>
        <v>500</v>
      </c>
    </row>
    <row r="30" spans="2:29" x14ac:dyDescent="0.35">
      <c r="F30" t="s">
        <v>18</v>
      </c>
      <c r="G30" s="64"/>
      <c r="H30" s="78">
        <f>-'I_Intervention FCast'!W30</f>
        <v>-67</v>
      </c>
      <c r="I30" s="78">
        <f>-'I_Intervention FCast'!X30</f>
        <v>-78</v>
      </c>
      <c r="J30" s="78">
        <f>-'I_Intervention FCast'!Y30</f>
        <v>-162</v>
      </c>
      <c r="K30" s="78">
        <f>-'I_Intervention FCast'!Z30</f>
        <v>-204</v>
      </c>
      <c r="L30" s="78">
        <f>-'I_Intervention FCast'!AA30</f>
        <v>-288</v>
      </c>
    </row>
    <row r="31" spans="2:29" x14ac:dyDescent="0.35">
      <c r="F31" s="1" t="s">
        <v>19</v>
      </c>
      <c r="G31" s="65">
        <f>G26</f>
        <v>3000</v>
      </c>
      <c r="H31" s="65">
        <f>SUM(H26:H30)</f>
        <v>3933</v>
      </c>
      <c r="I31" s="65">
        <f>SUM(I26:I30)</f>
        <v>4355</v>
      </c>
      <c r="J31" s="65">
        <f>SUM(J26:J30)</f>
        <v>4693</v>
      </c>
      <c r="K31" s="65">
        <f>SUM(K26:K30)</f>
        <v>4989</v>
      </c>
      <c r="L31" s="65">
        <f>SUM(L26:L30)</f>
        <v>5201</v>
      </c>
    </row>
    <row r="33" spans="2:12" x14ac:dyDescent="0.35">
      <c r="B33" s="73" t="str">
        <f>C_Lists!AF9</f>
        <v>Community Centres</v>
      </c>
      <c r="C33" s="74"/>
      <c r="D33" s="72"/>
      <c r="F33" t="s">
        <v>435</v>
      </c>
      <c r="G33" s="66">
        <f>I_Baseline!D20</f>
        <v>3000</v>
      </c>
      <c r="H33" s="64">
        <f>G33</f>
        <v>3000</v>
      </c>
      <c r="I33" s="64">
        <f>H38</f>
        <v>3083</v>
      </c>
      <c r="J33" s="64">
        <f t="shared" ref="J33" si="18">I38</f>
        <v>3066.66</v>
      </c>
      <c r="K33" s="64">
        <f t="shared" ref="K33" si="19">J38</f>
        <v>2965.9931999999999</v>
      </c>
      <c r="L33" s="64">
        <f t="shared" ref="L33" si="20">K38</f>
        <v>2821.3130639999999</v>
      </c>
    </row>
    <row r="34" spans="2:12" x14ac:dyDescent="0.35">
      <c r="G34" s="64"/>
      <c r="H34" s="64"/>
      <c r="I34" s="64"/>
      <c r="J34" s="64"/>
      <c r="K34" s="64"/>
      <c r="L34" s="64"/>
    </row>
    <row r="35" spans="2:12" x14ac:dyDescent="0.35">
      <c r="F35" t="s">
        <v>17</v>
      </c>
      <c r="G35" s="64"/>
      <c r="H35" s="64">
        <f>H33*'I_Generation and growth FCast'!N46</f>
        <v>150</v>
      </c>
      <c r="I35" s="64">
        <f>I33*'I_Generation and growth FCast'!O46</f>
        <v>61.660000000000004</v>
      </c>
      <c r="J35" s="64">
        <f>J33*'I_Generation and growth FCast'!P46</f>
        <v>61.333199999999998</v>
      </c>
      <c r="K35" s="64">
        <f>K33*'I_Generation and growth FCast'!Q46</f>
        <v>59.319863999999995</v>
      </c>
      <c r="L35" s="64">
        <f>L33*'I_Generation and growth FCast'!R46</f>
        <v>56.426261279999999</v>
      </c>
    </row>
    <row r="36" spans="2:12" x14ac:dyDescent="0.35">
      <c r="F36" t="s">
        <v>4</v>
      </c>
      <c r="G36" s="64"/>
      <c r="H36" s="64">
        <f>'I_Generation and growth FCast'!N47</f>
        <v>0</v>
      </c>
      <c r="I36" s="64">
        <f>'I_Generation and growth FCast'!O47</f>
        <v>0</v>
      </c>
      <c r="J36" s="64">
        <f>'I_Generation and growth FCast'!P47</f>
        <v>0</v>
      </c>
      <c r="K36" s="64">
        <f>'I_Generation and growth FCast'!Q47</f>
        <v>0</v>
      </c>
      <c r="L36" s="64">
        <f>'I_Generation and growth FCast'!R47</f>
        <v>0</v>
      </c>
    </row>
    <row r="37" spans="2:12" x14ac:dyDescent="0.35">
      <c r="F37" t="s">
        <v>18</v>
      </c>
      <c r="G37" s="64"/>
      <c r="H37" s="78">
        <f>-'I_Intervention FCast'!W36</f>
        <v>-67</v>
      </c>
      <c r="I37" s="78">
        <f>-'I_Intervention FCast'!X36</f>
        <v>-78</v>
      </c>
      <c r="J37" s="78">
        <f>-'I_Intervention FCast'!Y36</f>
        <v>-162</v>
      </c>
      <c r="K37" s="78">
        <f>-'I_Intervention FCast'!Z36</f>
        <v>-204</v>
      </c>
      <c r="L37" s="78">
        <f>-'I_Intervention FCast'!AA36</f>
        <v>-288</v>
      </c>
    </row>
    <row r="38" spans="2:12" x14ac:dyDescent="0.35">
      <c r="F38" s="1" t="s">
        <v>19</v>
      </c>
      <c r="G38" s="65">
        <f>G33</f>
        <v>3000</v>
      </c>
      <c r="H38" s="65">
        <f>SUM(H33:H37)</f>
        <v>3083</v>
      </c>
      <c r="I38" s="65">
        <f>SUM(I33:I37)</f>
        <v>3066.66</v>
      </c>
      <c r="J38" s="65">
        <f>SUM(J33:J37)</f>
        <v>2965.9931999999999</v>
      </c>
      <c r="K38" s="65">
        <f>SUM(K33:K37)</f>
        <v>2821.3130639999999</v>
      </c>
      <c r="L38" s="65">
        <f>SUM(L33:L37)</f>
        <v>2589.7393252799998</v>
      </c>
    </row>
    <row r="40" spans="2:12" x14ac:dyDescent="0.35">
      <c r="B40" s="73" t="str">
        <f>C_Lists!AF10</f>
        <v>Day Centres</v>
      </c>
      <c r="C40" s="74"/>
      <c r="D40" s="72"/>
      <c r="F40" t="s">
        <v>435</v>
      </c>
      <c r="G40" s="66">
        <f>I_Baseline!D21</f>
        <v>3000</v>
      </c>
      <c r="H40" s="64">
        <f>G40</f>
        <v>3000</v>
      </c>
      <c r="I40" s="64">
        <f>H45</f>
        <v>4433</v>
      </c>
      <c r="J40" s="64">
        <f t="shared" ref="J40" si="21">I45</f>
        <v>4855</v>
      </c>
      <c r="K40" s="64">
        <f t="shared" ref="K40" si="22">J45</f>
        <v>5193</v>
      </c>
      <c r="L40" s="64">
        <f t="shared" ref="L40" si="23">K45</f>
        <v>5489</v>
      </c>
    </row>
    <row r="41" spans="2:12" x14ac:dyDescent="0.35">
      <c r="G41" s="64"/>
      <c r="H41" s="64"/>
      <c r="I41" s="64"/>
      <c r="J41" s="64"/>
      <c r="K41" s="64"/>
      <c r="L41" s="64"/>
    </row>
    <row r="42" spans="2:12" x14ac:dyDescent="0.35">
      <c r="F42" t="s">
        <v>17</v>
      </c>
      <c r="G42" s="64"/>
      <c r="H42" s="64">
        <f>H40*'I_Generation and growth FCast'!N51</f>
        <v>0</v>
      </c>
      <c r="I42" s="64">
        <f>I40*'I_Generation and growth FCast'!O51</f>
        <v>0</v>
      </c>
      <c r="J42" s="64">
        <f>J40*'I_Generation and growth FCast'!P51</f>
        <v>0</v>
      </c>
      <c r="K42" s="64">
        <f>K40*'I_Generation and growth FCast'!Q51</f>
        <v>0</v>
      </c>
      <c r="L42" s="64">
        <f>L40*'I_Generation and growth FCast'!R51</f>
        <v>0</v>
      </c>
    </row>
    <row r="43" spans="2:12" x14ac:dyDescent="0.35">
      <c r="F43" t="s">
        <v>4</v>
      </c>
      <c r="G43" s="64"/>
      <c r="H43" s="64">
        <f>'I_Generation and growth FCast'!N52</f>
        <v>1500</v>
      </c>
      <c r="I43" s="64">
        <f>'I_Generation and growth FCast'!O52</f>
        <v>500</v>
      </c>
      <c r="J43" s="64">
        <f>'I_Generation and growth FCast'!P52</f>
        <v>500</v>
      </c>
      <c r="K43" s="64">
        <f>'I_Generation and growth FCast'!Q52</f>
        <v>500</v>
      </c>
      <c r="L43" s="64">
        <f>'I_Generation and growth FCast'!R52</f>
        <v>500</v>
      </c>
    </row>
    <row r="44" spans="2:12" x14ac:dyDescent="0.35">
      <c r="F44" t="s">
        <v>18</v>
      </c>
      <c r="G44" s="64"/>
      <c r="H44" s="78">
        <f>-'I_Intervention FCast'!W42</f>
        <v>-67</v>
      </c>
      <c r="I44" s="78">
        <f>-'I_Intervention FCast'!X42</f>
        <v>-78</v>
      </c>
      <c r="J44" s="78">
        <f>-'I_Intervention FCast'!Y42</f>
        <v>-162</v>
      </c>
      <c r="K44" s="78">
        <f>-'I_Intervention FCast'!Z42</f>
        <v>-204</v>
      </c>
      <c r="L44" s="78">
        <f>-'I_Intervention FCast'!AA42</f>
        <v>-288</v>
      </c>
    </row>
    <row r="45" spans="2:12" x14ac:dyDescent="0.35">
      <c r="F45" s="1" t="s">
        <v>19</v>
      </c>
      <c r="G45" s="65">
        <f>G40</f>
        <v>3000</v>
      </c>
      <c r="H45" s="65">
        <f>SUM(H40:H44)</f>
        <v>4433</v>
      </c>
      <c r="I45" s="65">
        <f>SUM(I40:I44)</f>
        <v>4855</v>
      </c>
      <c r="J45" s="65">
        <f>SUM(J40:J44)</f>
        <v>5193</v>
      </c>
      <c r="K45" s="65">
        <f>SUM(K40:K44)</f>
        <v>5489</v>
      </c>
      <c r="L45" s="65">
        <f>SUM(L40:L44)</f>
        <v>5701</v>
      </c>
    </row>
    <row r="47" spans="2:12" x14ac:dyDescent="0.35">
      <c r="B47" s="73" t="str">
        <f>C_Lists!AF11</f>
        <v>Depots</v>
      </c>
      <c r="C47" s="74"/>
      <c r="D47" s="72"/>
      <c r="F47" t="s">
        <v>435</v>
      </c>
      <c r="G47" s="66">
        <f>I_Baseline!D22</f>
        <v>3000</v>
      </c>
      <c r="H47" s="64">
        <f>G47</f>
        <v>3000</v>
      </c>
      <c r="I47" s="64">
        <f>H52</f>
        <v>3433.05</v>
      </c>
      <c r="J47" s="64">
        <f t="shared" ref="J47" si="24">I52</f>
        <v>3855.05</v>
      </c>
      <c r="K47" s="64">
        <f t="shared" ref="K47" si="25">J52</f>
        <v>4193.05</v>
      </c>
      <c r="L47" s="64">
        <f t="shared" ref="L47" si="26">K52</f>
        <v>4489.05</v>
      </c>
    </row>
    <row r="48" spans="2:12" x14ac:dyDescent="0.35">
      <c r="G48" s="64"/>
      <c r="H48" s="64"/>
      <c r="I48" s="64"/>
      <c r="J48" s="64"/>
      <c r="K48" s="64"/>
      <c r="L48" s="64"/>
    </row>
    <row r="49" spans="2:12" x14ac:dyDescent="0.35">
      <c r="F49" t="s">
        <v>17</v>
      </c>
      <c r="G49" s="64"/>
      <c r="H49" s="64">
        <f>H47*'I_Generation and growth FCast'!N56</f>
        <v>0</v>
      </c>
      <c r="I49" s="64">
        <f>I47*'I_Generation and growth FCast'!O56</f>
        <v>0</v>
      </c>
      <c r="J49" s="64">
        <f>J47*'I_Generation and growth FCast'!P56</f>
        <v>0</v>
      </c>
      <c r="K49" s="64">
        <f>K47*'I_Generation and growth FCast'!Q56</f>
        <v>0</v>
      </c>
      <c r="L49" s="64">
        <f>L47*'I_Generation and growth FCast'!R56</f>
        <v>0</v>
      </c>
    </row>
    <row r="50" spans="2:12" x14ac:dyDescent="0.35">
      <c r="F50" t="s">
        <v>4</v>
      </c>
      <c r="G50" s="64"/>
      <c r="H50" s="64">
        <f>'I_Generation and growth FCast'!N57</f>
        <v>500.05</v>
      </c>
      <c r="I50" s="64">
        <f>'I_Generation and growth FCast'!O57</f>
        <v>500</v>
      </c>
      <c r="J50" s="64">
        <f>'I_Generation and growth FCast'!P57</f>
        <v>500</v>
      </c>
      <c r="K50" s="64">
        <f>'I_Generation and growth FCast'!Q57</f>
        <v>500</v>
      </c>
      <c r="L50" s="64">
        <f>'I_Generation and growth FCast'!R57</f>
        <v>500</v>
      </c>
    </row>
    <row r="51" spans="2:12" x14ac:dyDescent="0.35">
      <c r="F51" t="s">
        <v>18</v>
      </c>
      <c r="G51" s="64"/>
      <c r="H51" s="78">
        <f>-'I_Intervention FCast'!W48</f>
        <v>-67</v>
      </c>
      <c r="I51" s="78">
        <f>-'I_Intervention FCast'!X48</f>
        <v>-78</v>
      </c>
      <c r="J51" s="78">
        <f>-'I_Intervention FCast'!Y48</f>
        <v>-162</v>
      </c>
      <c r="K51" s="78">
        <f>-'I_Intervention FCast'!Z48</f>
        <v>-204</v>
      </c>
      <c r="L51" s="78">
        <f>-'I_Intervention FCast'!AA48</f>
        <v>-288</v>
      </c>
    </row>
    <row r="52" spans="2:12" x14ac:dyDescent="0.35">
      <c r="F52" s="1" t="s">
        <v>19</v>
      </c>
      <c r="G52" s="65">
        <f>G47</f>
        <v>3000</v>
      </c>
      <c r="H52" s="65">
        <f>SUM(H47:H51)</f>
        <v>3433.05</v>
      </c>
      <c r="I52" s="65">
        <f>SUM(I47:I51)</f>
        <v>3855.05</v>
      </c>
      <c r="J52" s="65">
        <f>SUM(J47:J51)</f>
        <v>4193.05</v>
      </c>
      <c r="K52" s="65">
        <f>SUM(K47:K51)</f>
        <v>4489.05</v>
      </c>
      <c r="L52" s="65">
        <f>SUM(L47:L51)</f>
        <v>4701.05</v>
      </c>
    </row>
    <row r="54" spans="2:12" x14ac:dyDescent="0.35">
      <c r="B54" s="73">
        <f>C_Lists!AF12</f>
        <v>0</v>
      </c>
      <c r="C54" s="74"/>
      <c r="D54" s="72"/>
      <c r="F54" t="s">
        <v>435</v>
      </c>
      <c r="G54" s="66">
        <f>I_Baseline!D23</f>
        <v>0</v>
      </c>
      <c r="H54" s="64">
        <f>G54</f>
        <v>0</v>
      </c>
      <c r="I54" s="64">
        <f>H59</f>
        <v>0</v>
      </c>
      <c r="J54" s="64">
        <f t="shared" ref="J54" si="27">I59</f>
        <v>0</v>
      </c>
      <c r="K54" s="64">
        <f t="shared" ref="K54" si="28">J59</f>
        <v>0</v>
      </c>
      <c r="L54" s="64">
        <f t="shared" ref="L54" si="29">K59</f>
        <v>0</v>
      </c>
    </row>
    <row r="55" spans="2:12" x14ac:dyDescent="0.35">
      <c r="G55" s="64"/>
      <c r="H55" s="64"/>
      <c r="I55" s="64"/>
      <c r="J55" s="64"/>
      <c r="K55" s="64"/>
      <c r="L55" s="64"/>
    </row>
    <row r="56" spans="2:12" x14ac:dyDescent="0.35">
      <c r="F56" t="s">
        <v>17</v>
      </c>
      <c r="G56" s="64"/>
      <c r="H56" s="64">
        <f>H54*'I_Generation and growth FCast'!N61</f>
        <v>0</v>
      </c>
      <c r="I56" s="64">
        <f>I54*'I_Generation and growth FCast'!O61</f>
        <v>0</v>
      </c>
      <c r="J56" s="64">
        <f>J54*'I_Generation and growth FCast'!P61</f>
        <v>0</v>
      </c>
      <c r="K56" s="64">
        <f>K54*'I_Generation and growth FCast'!Q61</f>
        <v>0</v>
      </c>
      <c r="L56" s="64">
        <f>L54*'I_Generation and growth FCast'!R61</f>
        <v>0</v>
      </c>
    </row>
    <row r="57" spans="2:12" x14ac:dyDescent="0.35">
      <c r="F57" t="s">
        <v>4</v>
      </c>
      <c r="G57" s="64"/>
      <c r="H57" s="64">
        <f>'I_Generation and growth FCast'!N62</f>
        <v>0</v>
      </c>
      <c r="I57" s="64">
        <f>'I_Generation and growth FCast'!O62</f>
        <v>0</v>
      </c>
      <c r="J57" s="64">
        <f>'I_Generation and growth FCast'!P62</f>
        <v>0</v>
      </c>
      <c r="K57" s="64">
        <f>'I_Generation and growth FCast'!Q62</f>
        <v>0</v>
      </c>
      <c r="L57" s="64">
        <f>'I_Generation and growth FCast'!R62</f>
        <v>0</v>
      </c>
    </row>
    <row r="58" spans="2:12" x14ac:dyDescent="0.35">
      <c r="F58" t="s">
        <v>18</v>
      </c>
      <c r="G58" s="64"/>
      <c r="H58" s="78">
        <f>-'I_Intervention FCast'!W54</f>
        <v>0</v>
      </c>
      <c r="I58" s="78">
        <f>-'I_Intervention FCast'!X54</f>
        <v>0</v>
      </c>
      <c r="J58" s="78">
        <f>-'I_Intervention FCast'!Y54</f>
        <v>0</v>
      </c>
      <c r="K58" s="78">
        <f>-'I_Intervention FCast'!Z54</f>
        <v>0</v>
      </c>
      <c r="L58" s="78">
        <f>-'I_Intervention FCast'!AA54</f>
        <v>0</v>
      </c>
    </row>
    <row r="59" spans="2:12" x14ac:dyDescent="0.35">
      <c r="F59" s="1" t="s">
        <v>19</v>
      </c>
      <c r="G59" s="65">
        <f>G54</f>
        <v>0</v>
      </c>
      <c r="H59" s="65">
        <f>SUM(H54:H58)</f>
        <v>0</v>
      </c>
      <c r="I59" s="65">
        <f>SUM(I54:I58)</f>
        <v>0</v>
      </c>
      <c r="J59" s="65">
        <f>SUM(J54:J58)</f>
        <v>0</v>
      </c>
      <c r="K59" s="65">
        <f>SUM(K54:K58)</f>
        <v>0</v>
      </c>
      <c r="L59" s="65">
        <f>SUM(L54:L58)</f>
        <v>0</v>
      </c>
    </row>
    <row r="61" spans="2:12" x14ac:dyDescent="0.35">
      <c r="B61" s="73">
        <f>C_Lists!AF13</f>
        <v>0</v>
      </c>
      <c r="C61" s="74"/>
      <c r="D61" s="72"/>
      <c r="F61" t="s">
        <v>435</v>
      </c>
      <c r="G61" s="66">
        <f>I_Baseline!D24</f>
        <v>0</v>
      </c>
      <c r="H61" s="64">
        <f>G61</f>
        <v>0</v>
      </c>
      <c r="I61" s="64">
        <f>H66</f>
        <v>0</v>
      </c>
      <c r="J61" s="64">
        <f t="shared" ref="J61" si="30">I66</f>
        <v>0</v>
      </c>
      <c r="K61" s="64">
        <f t="shared" ref="K61" si="31">J66</f>
        <v>0</v>
      </c>
      <c r="L61" s="64">
        <f t="shared" ref="L61" si="32">K66</f>
        <v>0</v>
      </c>
    </row>
    <row r="62" spans="2:12" x14ac:dyDescent="0.35">
      <c r="G62" s="64"/>
      <c r="H62" s="64"/>
      <c r="I62" s="64"/>
      <c r="J62" s="64"/>
      <c r="K62" s="64"/>
      <c r="L62" s="64"/>
    </row>
    <row r="63" spans="2:12" x14ac:dyDescent="0.35">
      <c r="F63" t="s">
        <v>17</v>
      </c>
      <c r="G63" s="64"/>
      <c r="H63" s="64">
        <f>H61*'I_Generation and growth FCast'!N66</f>
        <v>0</v>
      </c>
      <c r="I63" s="64">
        <f>I61*'I_Generation and growth FCast'!O66</f>
        <v>0</v>
      </c>
      <c r="J63" s="64">
        <f>J61*'I_Generation and growth FCast'!P66</f>
        <v>0</v>
      </c>
      <c r="K63" s="64">
        <f>K61*'I_Generation and growth FCast'!Q66</f>
        <v>0</v>
      </c>
      <c r="L63" s="64">
        <f>L61*'I_Generation and growth FCast'!R66</f>
        <v>0</v>
      </c>
    </row>
    <row r="64" spans="2:12" x14ac:dyDescent="0.35">
      <c r="F64" t="s">
        <v>4</v>
      </c>
      <c r="G64" s="64"/>
      <c r="H64" s="64">
        <f>'I_Generation and growth FCast'!N67</f>
        <v>0</v>
      </c>
      <c r="I64" s="64">
        <f>'I_Generation and growth FCast'!O67</f>
        <v>0</v>
      </c>
      <c r="J64" s="64">
        <f>'I_Generation and growth FCast'!P67</f>
        <v>0</v>
      </c>
      <c r="K64" s="64">
        <f>'I_Generation and growth FCast'!Q67</f>
        <v>0</v>
      </c>
      <c r="L64" s="64">
        <f>'I_Generation and growth FCast'!R67</f>
        <v>0</v>
      </c>
    </row>
    <row r="65" spans="2:12" x14ac:dyDescent="0.35">
      <c r="F65" t="s">
        <v>18</v>
      </c>
      <c r="G65" s="64"/>
      <c r="H65" s="78">
        <f>-'I_Intervention FCast'!W60</f>
        <v>0</v>
      </c>
      <c r="I65" s="78">
        <f>-'I_Intervention FCast'!X60</f>
        <v>0</v>
      </c>
      <c r="J65" s="78">
        <f>-'I_Intervention FCast'!Y60</f>
        <v>0</v>
      </c>
      <c r="K65" s="78">
        <f>-'I_Intervention FCast'!Z60</f>
        <v>0</v>
      </c>
      <c r="L65" s="78">
        <f>-'I_Intervention FCast'!AA60</f>
        <v>0</v>
      </c>
    </row>
    <row r="66" spans="2:12" x14ac:dyDescent="0.35">
      <c r="F66" s="1" t="s">
        <v>19</v>
      </c>
      <c r="G66" s="65">
        <f>G61</f>
        <v>0</v>
      </c>
      <c r="H66" s="65">
        <f>SUM(H61:H65)</f>
        <v>0</v>
      </c>
      <c r="I66" s="65">
        <f>SUM(I61:I65)</f>
        <v>0</v>
      </c>
      <c r="J66" s="65">
        <f>SUM(J61:J65)</f>
        <v>0</v>
      </c>
      <c r="K66" s="65">
        <f>SUM(K61:K65)</f>
        <v>0</v>
      </c>
      <c r="L66" s="65">
        <f>SUM(L61:L65)</f>
        <v>0</v>
      </c>
    </row>
    <row r="68" spans="2:12" x14ac:dyDescent="0.35">
      <c r="B68" s="73">
        <f>C_Lists!AF14</f>
        <v>0</v>
      </c>
      <c r="C68" s="74"/>
      <c r="D68" s="72"/>
      <c r="F68" t="s">
        <v>435</v>
      </c>
      <c r="G68" s="66">
        <f>I_Baseline!D25</f>
        <v>0</v>
      </c>
      <c r="H68" s="64">
        <f>G68</f>
        <v>0</v>
      </c>
      <c r="I68" s="64">
        <f>H73</f>
        <v>0</v>
      </c>
      <c r="J68" s="64">
        <f t="shared" ref="J68" si="33">I73</f>
        <v>0</v>
      </c>
      <c r="K68" s="64">
        <f t="shared" ref="K68" si="34">J73</f>
        <v>0</v>
      </c>
      <c r="L68" s="64">
        <f t="shared" ref="L68" si="35">K73</f>
        <v>0</v>
      </c>
    </row>
    <row r="69" spans="2:12" x14ac:dyDescent="0.35">
      <c r="G69" s="64"/>
      <c r="H69" s="64"/>
      <c r="I69" s="64"/>
      <c r="J69" s="64"/>
      <c r="K69" s="64"/>
      <c r="L69" s="64"/>
    </row>
    <row r="70" spans="2:12" x14ac:dyDescent="0.35">
      <c r="F70" t="s">
        <v>17</v>
      </c>
      <c r="G70" s="64"/>
      <c r="H70" s="64">
        <f>H68*'I_Generation and growth FCast'!N71</f>
        <v>0</v>
      </c>
      <c r="I70" s="64">
        <f>I68*'I_Generation and growth FCast'!O71</f>
        <v>0</v>
      </c>
      <c r="J70" s="64">
        <f>J68*'I_Generation and growth FCast'!P71</f>
        <v>0</v>
      </c>
      <c r="K70" s="64">
        <f>K68*'I_Generation and growth FCast'!Q71</f>
        <v>0</v>
      </c>
      <c r="L70" s="64">
        <f>L68*'I_Generation and growth FCast'!R71</f>
        <v>0</v>
      </c>
    </row>
    <row r="71" spans="2:12" x14ac:dyDescent="0.35">
      <c r="F71" t="s">
        <v>4</v>
      </c>
      <c r="G71" s="64"/>
      <c r="H71" s="64">
        <f>'I_Generation and growth FCast'!N72</f>
        <v>0</v>
      </c>
      <c r="I71" s="64">
        <f>'I_Generation and growth FCast'!O72</f>
        <v>0</v>
      </c>
      <c r="J71" s="64">
        <f>'I_Generation and growth FCast'!P72</f>
        <v>0</v>
      </c>
      <c r="K71" s="64">
        <f>'I_Generation and growth FCast'!Q72</f>
        <v>0</v>
      </c>
      <c r="L71" s="64">
        <f>'I_Generation and growth FCast'!R72</f>
        <v>0</v>
      </c>
    </row>
    <row r="72" spans="2:12" x14ac:dyDescent="0.35">
      <c r="F72" t="s">
        <v>18</v>
      </c>
      <c r="G72" s="64"/>
      <c r="H72" s="78">
        <f>-'I_Intervention FCast'!W66</f>
        <v>0</v>
      </c>
      <c r="I72" s="78">
        <f>-'I_Intervention FCast'!X66</f>
        <v>0</v>
      </c>
      <c r="J72" s="78">
        <f>-'I_Intervention FCast'!Y66</f>
        <v>0</v>
      </c>
      <c r="K72" s="78">
        <f>-'I_Intervention FCast'!Z66</f>
        <v>0</v>
      </c>
      <c r="L72" s="78">
        <f>-'I_Intervention FCast'!AA66</f>
        <v>0</v>
      </c>
    </row>
    <row r="73" spans="2:12" x14ac:dyDescent="0.35">
      <c r="F73" s="1" t="s">
        <v>19</v>
      </c>
      <c r="G73" s="65">
        <f>G68</f>
        <v>0</v>
      </c>
      <c r="H73" s="65">
        <f>SUM(H68:H72)</f>
        <v>0</v>
      </c>
      <c r="I73" s="65">
        <f>SUM(I68:I72)</f>
        <v>0</v>
      </c>
      <c r="J73" s="65">
        <f>SUM(J68:J72)</f>
        <v>0</v>
      </c>
      <c r="K73" s="65">
        <f>SUM(K68:K72)</f>
        <v>0</v>
      </c>
      <c r="L73" s="65">
        <f>SUM(L68:L72)</f>
        <v>0</v>
      </c>
    </row>
    <row r="75" spans="2:12" x14ac:dyDescent="0.35">
      <c r="B75" s="73">
        <f>C_Lists!AF15</f>
        <v>0</v>
      </c>
      <c r="C75" s="74"/>
      <c r="D75" s="72"/>
      <c r="F75" t="s">
        <v>435</v>
      </c>
      <c r="G75" s="66">
        <f>I_Baseline!D26</f>
        <v>0</v>
      </c>
      <c r="H75" s="64">
        <f>G75</f>
        <v>0</v>
      </c>
      <c r="I75" s="64">
        <f>H80</f>
        <v>0</v>
      </c>
      <c r="J75" s="64">
        <f t="shared" ref="J75" si="36">I80</f>
        <v>0</v>
      </c>
      <c r="K75" s="64">
        <f t="shared" ref="K75" si="37">J80</f>
        <v>0</v>
      </c>
      <c r="L75" s="64">
        <f t="shared" ref="L75" si="38">K80</f>
        <v>0</v>
      </c>
    </row>
    <row r="76" spans="2:12" x14ac:dyDescent="0.35">
      <c r="G76" s="64"/>
      <c r="H76" s="64"/>
      <c r="I76" s="64"/>
      <c r="J76" s="64"/>
      <c r="K76" s="64"/>
      <c r="L76" s="64"/>
    </row>
    <row r="77" spans="2:12" x14ac:dyDescent="0.35">
      <c r="F77" t="s">
        <v>17</v>
      </c>
      <c r="G77" s="64"/>
      <c r="H77" s="64">
        <f>H75*'I_Generation and growth FCast'!N76</f>
        <v>0</v>
      </c>
      <c r="I77" s="64">
        <f>I75*'I_Generation and growth FCast'!O76</f>
        <v>0</v>
      </c>
      <c r="J77" s="64">
        <f>J75*'I_Generation and growth FCast'!P76</f>
        <v>0</v>
      </c>
      <c r="K77" s="64">
        <f>K75*'I_Generation and growth FCast'!Q76</f>
        <v>0</v>
      </c>
      <c r="L77" s="64">
        <f>L75*'I_Generation and growth FCast'!R76</f>
        <v>0</v>
      </c>
    </row>
    <row r="78" spans="2:12" x14ac:dyDescent="0.35">
      <c r="F78" t="s">
        <v>4</v>
      </c>
      <c r="G78" s="64"/>
      <c r="H78" s="64">
        <f>'I_Generation and growth FCast'!N77</f>
        <v>0</v>
      </c>
      <c r="I78" s="64">
        <f>'I_Generation and growth FCast'!O77</f>
        <v>0</v>
      </c>
      <c r="J78" s="64">
        <f>'I_Generation and growth FCast'!P77</f>
        <v>0</v>
      </c>
      <c r="K78" s="64">
        <f>'I_Generation and growth FCast'!Q77</f>
        <v>0</v>
      </c>
      <c r="L78" s="64">
        <f>'I_Generation and growth FCast'!R77</f>
        <v>0</v>
      </c>
    </row>
    <row r="79" spans="2:12" x14ac:dyDescent="0.35">
      <c r="F79" t="s">
        <v>18</v>
      </c>
      <c r="G79" s="64"/>
      <c r="H79" s="78">
        <f>-'I_Intervention FCast'!W72</f>
        <v>0</v>
      </c>
      <c r="I79" s="78">
        <f>-'I_Intervention FCast'!X72</f>
        <v>0</v>
      </c>
      <c r="J79" s="78">
        <f>-'I_Intervention FCast'!Y72</f>
        <v>0</v>
      </c>
      <c r="K79" s="78">
        <f>-'I_Intervention FCast'!Z72</f>
        <v>0</v>
      </c>
      <c r="L79" s="78">
        <f>-'I_Intervention FCast'!AA72</f>
        <v>0</v>
      </c>
    </row>
    <row r="80" spans="2:12" x14ac:dyDescent="0.35">
      <c r="F80" s="1" t="s">
        <v>19</v>
      </c>
      <c r="G80" s="65">
        <f>G75</f>
        <v>0</v>
      </c>
      <c r="H80" s="65">
        <f>SUM(H75:H79)</f>
        <v>0</v>
      </c>
      <c r="I80" s="65">
        <f>SUM(I75:I79)</f>
        <v>0</v>
      </c>
      <c r="J80" s="65">
        <f>SUM(J75:J79)</f>
        <v>0</v>
      </c>
      <c r="K80" s="65">
        <f>SUM(K75:K79)</f>
        <v>0</v>
      </c>
      <c r="L80" s="65">
        <f>SUM(L75:L79)</f>
        <v>0</v>
      </c>
    </row>
    <row r="82" spans="2:12" x14ac:dyDescent="0.35">
      <c r="B82" s="73">
        <f>C_Lists!AF16</f>
        <v>0</v>
      </c>
      <c r="C82" s="74"/>
      <c r="D82" s="72"/>
      <c r="F82" t="s">
        <v>435</v>
      </c>
      <c r="G82" s="66">
        <f>I_Baseline!D27</f>
        <v>0</v>
      </c>
      <c r="H82" s="64">
        <f>G82</f>
        <v>0</v>
      </c>
      <c r="I82" s="64">
        <f>H87</f>
        <v>0</v>
      </c>
      <c r="J82" s="64">
        <f t="shared" ref="J82" si="39">I87</f>
        <v>0</v>
      </c>
      <c r="K82" s="64">
        <f t="shared" ref="K82" si="40">J87</f>
        <v>0</v>
      </c>
      <c r="L82" s="64">
        <f t="shared" ref="L82" si="41">K87</f>
        <v>0</v>
      </c>
    </row>
    <row r="83" spans="2:12" x14ac:dyDescent="0.35">
      <c r="G83" s="64"/>
      <c r="H83" s="64"/>
      <c r="I83" s="64"/>
      <c r="J83" s="64"/>
      <c r="K83" s="64"/>
      <c r="L83" s="64"/>
    </row>
    <row r="84" spans="2:12" x14ac:dyDescent="0.35">
      <c r="F84" t="s">
        <v>17</v>
      </c>
      <c r="G84" s="64"/>
      <c r="H84" s="64">
        <f>H82*'I_Generation and growth FCast'!N81</f>
        <v>0</v>
      </c>
      <c r="I84" s="64">
        <f>I82*'I_Generation and growth FCast'!O81</f>
        <v>0</v>
      </c>
      <c r="J84" s="64">
        <f>J82*'I_Generation and growth FCast'!P81</f>
        <v>0</v>
      </c>
      <c r="K84" s="64">
        <f>K82*'I_Generation and growth FCast'!Q81</f>
        <v>0</v>
      </c>
      <c r="L84" s="64">
        <f>L82*'I_Generation and growth FCast'!R81</f>
        <v>0</v>
      </c>
    </row>
    <row r="85" spans="2:12" x14ac:dyDescent="0.35">
      <c r="F85" t="s">
        <v>4</v>
      </c>
      <c r="G85" s="64"/>
      <c r="H85" s="64">
        <f>'I_Generation and growth FCast'!N82</f>
        <v>0</v>
      </c>
      <c r="I85" s="64">
        <f>'I_Generation and growth FCast'!O82</f>
        <v>0</v>
      </c>
      <c r="J85" s="64">
        <f>'I_Generation and growth FCast'!P82</f>
        <v>0</v>
      </c>
      <c r="K85" s="64">
        <f>'I_Generation and growth FCast'!Q82</f>
        <v>0</v>
      </c>
      <c r="L85" s="64">
        <f>'I_Generation and growth FCast'!R82</f>
        <v>0</v>
      </c>
    </row>
    <row r="86" spans="2:12" x14ac:dyDescent="0.35">
      <c r="F86" t="s">
        <v>18</v>
      </c>
      <c r="G86" s="64"/>
      <c r="H86" s="78">
        <f>-'I_Intervention FCast'!W78</f>
        <v>0</v>
      </c>
      <c r="I86" s="78">
        <f>-'I_Intervention FCast'!X78</f>
        <v>0</v>
      </c>
      <c r="J86" s="78">
        <f>-'I_Intervention FCast'!Y78</f>
        <v>0</v>
      </c>
      <c r="K86" s="78">
        <f>-'I_Intervention FCast'!Z78</f>
        <v>0</v>
      </c>
      <c r="L86" s="78">
        <f>-'I_Intervention FCast'!AA78</f>
        <v>0</v>
      </c>
    </row>
    <row r="87" spans="2:12" x14ac:dyDescent="0.35">
      <c r="F87" s="1" t="s">
        <v>19</v>
      </c>
      <c r="G87" s="65">
        <f>G82</f>
        <v>0</v>
      </c>
      <c r="H87" s="65">
        <f>SUM(H82:H86)</f>
        <v>0</v>
      </c>
      <c r="I87" s="65">
        <f>SUM(I82:I86)</f>
        <v>0</v>
      </c>
      <c r="J87" s="65">
        <f>SUM(J82:J86)</f>
        <v>0</v>
      </c>
      <c r="K87" s="65">
        <f>SUM(K82:K86)</f>
        <v>0</v>
      </c>
      <c r="L87" s="65">
        <f>SUM(L82:L86)</f>
        <v>0</v>
      </c>
    </row>
    <row r="89" spans="2:12" x14ac:dyDescent="0.35">
      <c r="B89" s="73">
        <f>C_Lists!AF17</f>
        <v>0</v>
      </c>
      <c r="C89" s="74"/>
      <c r="D89" s="72"/>
      <c r="F89" t="s">
        <v>435</v>
      </c>
      <c r="G89" s="66">
        <f>I_Baseline!D28</f>
        <v>0</v>
      </c>
      <c r="H89" s="64">
        <f>G89</f>
        <v>0</v>
      </c>
      <c r="I89" s="64">
        <f>H94</f>
        <v>2023</v>
      </c>
      <c r="J89" s="64">
        <f t="shared" ref="J89" si="42">I94</f>
        <v>4047</v>
      </c>
      <c r="K89" s="64">
        <f t="shared" ref="K89" si="43">J94</f>
        <v>6072</v>
      </c>
      <c r="L89" s="64">
        <f t="shared" ref="L89" si="44">K94</f>
        <v>8098</v>
      </c>
    </row>
    <row r="90" spans="2:12" x14ac:dyDescent="0.35">
      <c r="G90" s="64"/>
      <c r="H90" s="64"/>
      <c r="I90" s="64"/>
      <c r="J90" s="64"/>
      <c r="K90" s="64"/>
      <c r="L90" s="64"/>
    </row>
    <row r="91" spans="2:12" x14ac:dyDescent="0.35">
      <c r="F91" t="s">
        <v>17</v>
      </c>
      <c r="G91" s="64"/>
      <c r="H91" s="64">
        <f>H89*'I_Generation and growth FCast'!N86</f>
        <v>0</v>
      </c>
      <c r="I91" s="64">
        <f>I89*'I_Generation and growth FCast'!O86</f>
        <v>0</v>
      </c>
      <c r="J91" s="64">
        <f>J89*'I_Generation and growth FCast'!P86</f>
        <v>0</v>
      </c>
      <c r="K91" s="64">
        <f>K89*'I_Generation and growth FCast'!Q86</f>
        <v>0</v>
      </c>
      <c r="L91" s="64">
        <f>L89*'I_Generation and growth FCast'!R86</f>
        <v>0</v>
      </c>
    </row>
    <row r="92" spans="2:12" x14ac:dyDescent="0.35">
      <c r="F92" t="s">
        <v>4</v>
      </c>
      <c r="G92" s="64"/>
      <c r="H92" s="64">
        <f>'I_Generation and growth FCast'!N90</f>
        <v>2023</v>
      </c>
      <c r="I92" s="64">
        <f>'I_Generation and growth FCast'!O90</f>
        <v>2024</v>
      </c>
      <c r="J92" s="64">
        <f>'I_Generation and growth FCast'!P90</f>
        <v>2025</v>
      </c>
      <c r="K92" s="64">
        <f>'I_Generation and growth FCast'!Q90</f>
        <v>2026</v>
      </c>
      <c r="L92" s="64">
        <f>'I_Generation and growth FCast'!R90</f>
        <v>2027</v>
      </c>
    </row>
    <row r="93" spans="2:12" x14ac:dyDescent="0.35">
      <c r="F93" t="s">
        <v>18</v>
      </c>
      <c r="G93" s="64"/>
      <c r="H93" s="78">
        <f>-'I_Intervention FCast'!W84</f>
        <v>0</v>
      </c>
      <c r="I93" s="78">
        <f>-'I_Intervention FCast'!X84</f>
        <v>0</v>
      </c>
      <c r="J93" s="78">
        <f>-'I_Intervention FCast'!Y84</f>
        <v>0</v>
      </c>
      <c r="K93" s="78">
        <f>-'I_Intervention FCast'!Z84</f>
        <v>0</v>
      </c>
      <c r="L93" s="78">
        <f>-'I_Intervention FCast'!AA84</f>
        <v>0</v>
      </c>
    </row>
    <row r="94" spans="2:12" x14ac:dyDescent="0.35">
      <c r="F94" s="1" t="s">
        <v>19</v>
      </c>
      <c r="G94" s="65">
        <f>G89</f>
        <v>0</v>
      </c>
      <c r="H94" s="65">
        <f>SUM(H89:H93)</f>
        <v>2023</v>
      </c>
      <c r="I94" s="65">
        <f>SUM(I89:I93)</f>
        <v>4047</v>
      </c>
      <c r="J94" s="65">
        <f>SUM(J89:J93)</f>
        <v>6072</v>
      </c>
      <c r="K94" s="65">
        <f>SUM(K89:K93)</f>
        <v>8098</v>
      </c>
      <c r="L94" s="65">
        <f>SUM(L89:L93)</f>
        <v>10125</v>
      </c>
    </row>
    <row r="96" spans="2:12" x14ac:dyDescent="0.35">
      <c r="B96" s="73">
        <f>C_Lists!AF18</f>
        <v>0</v>
      </c>
      <c r="C96" s="74"/>
      <c r="D96" s="72"/>
      <c r="F96" t="s">
        <v>435</v>
      </c>
      <c r="G96" s="66">
        <f>I_Baseline!D29</f>
        <v>0</v>
      </c>
      <c r="H96" s="64">
        <f>G96</f>
        <v>0</v>
      </c>
      <c r="I96" s="64">
        <f>H101</f>
        <v>0</v>
      </c>
      <c r="J96" s="64">
        <f t="shared" ref="J96" si="45">I101</f>
        <v>0</v>
      </c>
      <c r="K96" s="64">
        <f t="shared" ref="K96" si="46">J101</f>
        <v>0</v>
      </c>
      <c r="L96" s="64">
        <f t="shared" ref="L96" si="47">K101</f>
        <v>0</v>
      </c>
    </row>
    <row r="97" spans="2:12" x14ac:dyDescent="0.35">
      <c r="G97" s="64"/>
      <c r="H97" s="64"/>
      <c r="I97" s="64"/>
      <c r="J97" s="64"/>
      <c r="K97" s="64"/>
      <c r="L97" s="64"/>
    </row>
    <row r="98" spans="2:12" x14ac:dyDescent="0.35">
      <c r="F98" t="s">
        <v>17</v>
      </c>
      <c r="G98" s="64"/>
      <c r="H98" s="64">
        <f>H96*'I_Generation and growth FCast'!N91</f>
        <v>0</v>
      </c>
      <c r="I98" s="64">
        <f>I96*'I_Generation and growth FCast'!O91</f>
        <v>0</v>
      </c>
      <c r="J98" s="64">
        <f>J96*'I_Generation and growth FCast'!P91</f>
        <v>0</v>
      </c>
      <c r="K98" s="64">
        <f>K96*'I_Generation and growth FCast'!Q91</f>
        <v>0</v>
      </c>
      <c r="L98" s="64">
        <f>L96*'I_Generation and growth FCast'!R91</f>
        <v>0</v>
      </c>
    </row>
    <row r="99" spans="2:12" x14ac:dyDescent="0.35">
      <c r="F99" t="s">
        <v>4</v>
      </c>
      <c r="G99" s="64"/>
      <c r="H99" s="64">
        <f>'I_Generation and growth FCast'!N92</f>
        <v>0</v>
      </c>
      <c r="I99" s="64">
        <f>'I_Generation and growth FCast'!O92</f>
        <v>0</v>
      </c>
      <c r="J99" s="64">
        <f>'I_Generation and growth FCast'!P92</f>
        <v>0</v>
      </c>
      <c r="K99" s="64">
        <f>'I_Generation and growth FCast'!Q92</f>
        <v>0</v>
      </c>
      <c r="L99" s="64">
        <f>'I_Generation and growth FCast'!R92</f>
        <v>0</v>
      </c>
    </row>
    <row r="100" spans="2:12" x14ac:dyDescent="0.35">
      <c r="F100" t="s">
        <v>18</v>
      </c>
      <c r="G100" s="64"/>
      <c r="H100" s="78">
        <f>-'I_Intervention FCast'!W90</f>
        <v>0</v>
      </c>
      <c r="I100" s="78">
        <f>-'I_Intervention FCast'!X90</f>
        <v>0</v>
      </c>
      <c r="J100" s="78">
        <f>-'I_Intervention FCast'!Y90</f>
        <v>0</v>
      </c>
      <c r="K100" s="78">
        <f>-'I_Intervention FCast'!Z90</f>
        <v>0</v>
      </c>
      <c r="L100" s="78">
        <f>-'I_Intervention FCast'!AA90</f>
        <v>0</v>
      </c>
    </row>
    <row r="101" spans="2:12" x14ac:dyDescent="0.35">
      <c r="F101" s="1" t="s">
        <v>19</v>
      </c>
      <c r="G101" s="65">
        <f>G96</f>
        <v>0</v>
      </c>
      <c r="H101" s="65">
        <f>SUM(H96:H100)</f>
        <v>0</v>
      </c>
      <c r="I101" s="65">
        <f>SUM(I96:I100)</f>
        <v>0</v>
      </c>
      <c r="J101" s="65">
        <f>SUM(J96:J100)</f>
        <v>0</v>
      </c>
      <c r="K101" s="65">
        <f>SUM(K96:K100)</f>
        <v>0</v>
      </c>
      <c r="L101" s="65">
        <f>SUM(L96:L100)</f>
        <v>0</v>
      </c>
    </row>
    <row r="103" spans="2:12" x14ac:dyDescent="0.35">
      <c r="B103" s="73">
        <f>C_Lists!AF19</f>
        <v>0</v>
      </c>
      <c r="C103" s="74"/>
      <c r="D103" s="72"/>
      <c r="F103" t="s">
        <v>435</v>
      </c>
      <c r="G103" s="66">
        <f>I_Baseline!D30</f>
        <v>0</v>
      </c>
      <c r="H103" s="64">
        <f>G103</f>
        <v>0</v>
      </c>
      <c r="I103" s="64">
        <f>H108</f>
        <v>0</v>
      </c>
      <c r="J103" s="64">
        <f t="shared" ref="J103" si="48">I108</f>
        <v>0</v>
      </c>
      <c r="K103" s="64">
        <f t="shared" ref="K103" si="49">J108</f>
        <v>0</v>
      </c>
      <c r="L103" s="64">
        <f t="shared" ref="L103" si="50">K108</f>
        <v>0</v>
      </c>
    </row>
    <row r="104" spans="2:12" x14ac:dyDescent="0.35">
      <c r="G104" s="64"/>
      <c r="H104" s="64"/>
      <c r="I104" s="64"/>
      <c r="J104" s="64"/>
      <c r="K104" s="64"/>
      <c r="L104" s="64"/>
    </row>
    <row r="105" spans="2:12" x14ac:dyDescent="0.35">
      <c r="F105" t="s">
        <v>17</v>
      </c>
      <c r="G105" s="64"/>
      <c r="H105" s="64">
        <f>H103*'I_Generation and growth FCast'!N96</f>
        <v>0</v>
      </c>
      <c r="I105" s="64">
        <f>I103*'I_Generation and growth FCast'!O96</f>
        <v>0</v>
      </c>
      <c r="J105" s="64">
        <f>J103*'I_Generation and growth FCast'!P96</f>
        <v>0</v>
      </c>
      <c r="K105" s="64">
        <f>K103*'I_Generation and growth FCast'!Q96</f>
        <v>0</v>
      </c>
      <c r="L105" s="64">
        <f>L103*'I_Generation and growth FCast'!R96</f>
        <v>0</v>
      </c>
    </row>
    <row r="106" spans="2:12" x14ac:dyDescent="0.35">
      <c r="F106" t="s">
        <v>4</v>
      </c>
      <c r="G106" s="64"/>
      <c r="H106" s="64">
        <f>'I_Generation and growth FCast'!N97</f>
        <v>0</v>
      </c>
      <c r="I106" s="64">
        <f>'I_Generation and growth FCast'!O97</f>
        <v>0</v>
      </c>
      <c r="J106" s="64">
        <f>'I_Generation and growth FCast'!P97</f>
        <v>0</v>
      </c>
      <c r="K106" s="64">
        <f>'I_Generation and growth FCast'!Q97</f>
        <v>0</v>
      </c>
      <c r="L106" s="64">
        <f>'I_Generation and growth FCast'!R97</f>
        <v>0</v>
      </c>
    </row>
    <row r="107" spans="2:12" x14ac:dyDescent="0.35">
      <c r="F107" t="s">
        <v>18</v>
      </c>
      <c r="G107" s="64"/>
      <c r="H107" s="78">
        <f>-'I_Intervention FCast'!W96</f>
        <v>0</v>
      </c>
      <c r="I107" s="78">
        <f>-'I_Intervention FCast'!X96</f>
        <v>0</v>
      </c>
      <c r="J107" s="78">
        <f>-'I_Intervention FCast'!Y96</f>
        <v>0</v>
      </c>
      <c r="K107" s="78">
        <f>-'I_Intervention FCast'!Z96</f>
        <v>0</v>
      </c>
      <c r="L107" s="78">
        <f>-'I_Intervention FCast'!AA96</f>
        <v>0</v>
      </c>
    </row>
    <row r="108" spans="2:12" x14ac:dyDescent="0.35">
      <c r="F108" s="1" t="s">
        <v>19</v>
      </c>
      <c r="G108" s="65">
        <f>G103</f>
        <v>0</v>
      </c>
      <c r="H108" s="65">
        <f>SUM(H103:H107)</f>
        <v>0</v>
      </c>
      <c r="I108" s="65">
        <f>SUM(I103:I107)</f>
        <v>0</v>
      </c>
      <c r="J108" s="65">
        <f>SUM(J103:J107)</f>
        <v>0</v>
      </c>
      <c r="K108" s="65">
        <f>SUM(K103:K107)</f>
        <v>0</v>
      </c>
      <c r="L108" s="65">
        <f>SUM(L103:L107)</f>
        <v>0</v>
      </c>
    </row>
    <row r="110" spans="2:12" x14ac:dyDescent="0.35">
      <c r="B110" s="73">
        <f>C_Lists!AF20</f>
        <v>0</v>
      </c>
      <c r="C110" s="74"/>
      <c r="D110" s="72"/>
      <c r="F110" t="s">
        <v>435</v>
      </c>
      <c r="G110" s="66">
        <f>I_Baseline!D31</f>
        <v>0</v>
      </c>
      <c r="H110" s="64">
        <f>G110</f>
        <v>0</v>
      </c>
      <c r="I110" s="64">
        <f>H115</f>
        <v>0</v>
      </c>
      <c r="J110" s="64">
        <f t="shared" ref="J110" si="51">I115</f>
        <v>0</v>
      </c>
      <c r="K110" s="64">
        <f t="shared" ref="K110" si="52">J115</f>
        <v>0</v>
      </c>
      <c r="L110" s="64">
        <f t="shared" ref="L110" si="53">K115</f>
        <v>0</v>
      </c>
    </row>
    <row r="111" spans="2:12" x14ac:dyDescent="0.35">
      <c r="G111" s="64"/>
      <c r="H111" s="64"/>
      <c r="I111" s="64"/>
      <c r="J111" s="64"/>
      <c r="K111" s="64"/>
      <c r="L111" s="64"/>
    </row>
    <row r="112" spans="2:12" x14ac:dyDescent="0.35">
      <c r="F112" t="s">
        <v>17</v>
      </c>
      <c r="G112" s="64"/>
      <c r="H112" s="64">
        <f>H110*'I_Generation and growth FCast'!N101</f>
        <v>0</v>
      </c>
      <c r="I112" s="64">
        <f>I110*'I_Generation and growth FCast'!O101</f>
        <v>0</v>
      </c>
      <c r="J112" s="64">
        <f>J110*'I_Generation and growth FCast'!P101</f>
        <v>0</v>
      </c>
      <c r="K112" s="64">
        <f>K110*'I_Generation and growth FCast'!Q101</f>
        <v>0</v>
      </c>
      <c r="L112" s="64">
        <f>L110*'I_Generation and growth FCast'!R101</f>
        <v>0</v>
      </c>
    </row>
    <row r="113" spans="2:12" x14ac:dyDescent="0.35">
      <c r="F113" t="s">
        <v>4</v>
      </c>
      <c r="G113" s="64"/>
      <c r="H113" s="64">
        <f>'I_Generation and growth FCast'!N102</f>
        <v>0</v>
      </c>
      <c r="I113" s="64">
        <f>'I_Generation and growth FCast'!O102</f>
        <v>0</v>
      </c>
      <c r="J113" s="64">
        <f>'I_Generation and growth FCast'!P102</f>
        <v>0</v>
      </c>
      <c r="K113" s="64">
        <f>'I_Generation and growth FCast'!Q102</f>
        <v>0</v>
      </c>
      <c r="L113" s="64">
        <f>'I_Generation and growth FCast'!R102</f>
        <v>0</v>
      </c>
    </row>
    <row r="114" spans="2:12" x14ac:dyDescent="0.35">
      <c r="F114" t="s">
        <v>18</v>
      </c>
      <c r="G114" s="64"/>
      <c r="H114" s="78">
        <f>-'I_Intervention FCast'!W102</f>
        <v>0</v>
      </c>
      <c r="I114" s="78">
        <f>-'I_Intervention FCast'!X102</f>
        <v>0</v>
      </c>
      <c r="J114" s="78">
        <f>-'I_Intervention FCast'!Y102</f>
        <v>0</v>
      </c>
      <c r="K114" s="78">
        <f>-'I_Intervention FCast'!Z102</f>
        <v>0</v>
      </c>
      <c r="L114" s="78">
        <f>-'I_Intervention FCast'!AA102</f>
        <v>0</v>
      </c>
    </row>
    <row r="115" spans="2:12" x14ac:dyDescent="0.35">
      <c r="F115" s="1" t="s">
        <v>19</v>
      </c>
      <c r="G115" s="65">
        <f>G110</f>
        <v>0</v>
      </c>
      <c r="H115" s="65">
        <f>SUM(H110:H114)</f>
        <v>0</v>
      </c>
      <c r="I115" s="65">
        <f>SUM(I110:I114)</f>
        <v>0</v>
      </c>
      <c r="J115" s="65">
        <f>SUM(J110:J114)</f>
        <v>0</v>
      </c>
      <c r="K115" s="65">
        <f>SUM(K110:K114)</f>
        <v>0</v>
      </c>
      <c r="L115" s="65">
        <f>SUM(L110:L114)</f>
        <v>0</v>
      </c>
    </row>
    <row r="117" spans="2:12" x14ac:dyDescent="0.35">
      <c r="B117" s="73">
        <f>C_Lists!AF21</f>
        <v>0</v>
      </c>
      <c r="C117" s="74"/>
      <c r="D117" s="72"/>
      <c r="F117" t="s">
        <v>435</v>
      </c>
      <c r="G117" s="66">
        <f>I_Baseline!D32</f>
        <v>0</v>
      </c>
      <c r="H117" s="64">
        <f>G117</f>
        <v>0</v>
      </c>
      <c r="I117" s="64">
        <f>H122</f>
        <v>0</v>
      </c>
      <c r="J117" s="64">
        <f t="shared" ref="J117" si="54">I122</f>
        <v>0</v>
      </c>
      <c r="K117" s="64">
        <f t="shared" ref="K117" si="55">J122</f>
        <v>0</v>
      </c>
      <c r="L117" s="64">
        <f t="shared" ref="L117" si="56">K122</f>
        <v>0</v>
      </c>
    </row>
    <row r="118" spans="2:12" x14ac:dyDescent="0.35">
      <c r="G118" s="64"/>
      <c r="H118" s="64"/>
      <c r="I118" s="64"/>
      <c r="J118" s="64"/>
      <c r="K118" s="64"/>
      <c r="L118" s="64"/>
    </row>
    <row r="119" spans="2:12" x14ac:dyDescent="0.35">
      <c r="F119" t="s">
        <v>17</v>
      </c>
      <c r="G119" s="64"/>
      <c r="H119" s="64">
        <f>H117*'I_Generation and growth FCast'!N106</f>
        <v>0</v>
      </c>
      <c r="I119" s="64">
        <f>I117*'I_Generation and growth FCast'!O106</f>
        <v>0</v>
      </c>
      <c r="J119" s="64">
        <f>J117*'I_Generation and growth FCast'!P106</f>
        <v>0</v>
      </c>
      <c r="K119" s="64">
        <f>K117*'I_Generation and growth FCast'!Q106</f>
        <v>0</v>
      </c>
      <c r="L119" s="64">
        <f>L117*'I_Generation and growth FCast'!R106</f>
        <v>0</v>
      </c>
    </row>
    <row r="120" spans="2:12" x14ac:dyDescent="0.35">
      <c r="F120" t="s">
        <v>4</v>
      </c>
      <c r="G120" s="64"/>
      <c r="H120" s="64">
        <f>'I_Generation and growth FCast'!N107</f>
        <v>0</v>
      </c>
      <c r="I120" s="64">
        <f>'I_Generation and growth FCast'!O107</f>
        <v>0</v>
      </c>
      <c r="J120" s="64">
        <f>'I_Generation and growth FCast'!P107</f>
        <v>0</v>
      </c>
      <c r="K120" s="64">
        <f>'I_Generation and growth FCast'!Q107</f>
        <v>0</v>
      </c>
      <c r="L120" s="64">
        <f>'I_Generation and growth FCast'!R107</f>
        <v>0</v>
      </c>
    </row>
    <row r="121" spans="2:12" x14ac:dyDescent="0.35">
      <c r="F121" t="s">
        <v>18</v>
      </c>
      <c r="G121" s="64"/>
      <c r="H121" s="78">
        <f>-'I_Intervention FCast'!W108</f>
        <v>0</v>
      </c>
      <c r="I121" s="78">
        <f>-'I_Intervention FCast'!X108</f>
        <v>0</v>
      </c>
      <c r="J121" s="78">
        <f>-'I_Intervention FCast'!Y108</f>
        <v>0</v>
      </c>
      <c r="K121" s="78">
        <f>-'I_Intervention FCast'!Z108</f>
        <v>0</v>
      </c>
      <c r="L121" s="78">
        <f>-'I_Intervention FCast'!AA108</f>
        <v>0</v>
      </c>
    </row>
    <row r="122" spans="2:12" x14ac:dyDescent="0.35">
      <c r="F122" s="1" t="s">
        <v>19</v>
      </c>
      <c r="G122" s="65">
        <f>G117</f>
        <v>0</v>
      </c>
      <c r="H122" s="65">
        <f>SUM(H117:H121)</f>
        <v>0</v>
      </c>
      <c r="I122" s="65">
        <f>SUM(I117:I121)</f>
        <v>0</v>
      </c>
      <c r="J122" s="65">
        <f>SUM(J117:J121)</f>
        <v>0</v>
      </c>
      <c r="K122" s="65">
        <f>SUM(K117:K121)</f>
        <v>0</v>
      </c>
      <c r="L122" s="65">
        <f>SUM(L117:L121)</f>
        <v>0</v>
      </c>
    </row>
    <row r="124" spans="2:12" x14ac:dyDescent="0.35">
      <c r="B124" s="73">
        <f>C_Lists!AF22</f>
        <v>0</v>
      </c>
      <c r="C124" s="74"/>
      <c r="D124" s="72"/>
      <c r="F124" t="s">
        <v>435</v>
      </c>
      <c r="G124" s="66">
        <f>I_Baseline!D33</f>
        <v>0</v>
      </c>
      <c r="H124" s="64">
        <f>G124</f>
        <v>0</v>
      </c>
      <c r="I124" s="64">
        <f>H129</f>
        <v>0</v>
      </c>
      <c r="J124" s="64">
        <f t="shared" ref="J124" si="57">I129</f>
        <v>0</v>
      </c>
      <c r="K124" s="64">
        <f t="shared" ref="K124" si="58">J129</f>
        <v>0</v>
      </c>
      <c r="L124" s="64">
        <f t="shared" ref="L124" si="59">K129</f>
        <v>0</v>
      </c>
    </row>
    <row r="125" spans="2:12" x14ac:dyDescent="0.35">
      <c r="G125" s="64"/>
      <c r="H125" s="64"/>
      <c r="I125" s="64"/>
      <c r="J125" s="64"/>
      <c r="K125" s="64"/>
      <c r="L125" s="64"/>
    </row>
    <row r="126" spans="2:12" x14ac:dyDescent="0.35">
      <c r="F126" t="s">
        <v>17</v>
      </c>
      <c r="G126" s="64"/>
      <c r="H126" s="64">
        <f>H124*'I_Generation and growth FCast'!N111</f>
        <v>0</v>
      </c>
      <c r="I126" s="64">
        <f>I124*'I_Generation and growth FCast'!O111</f>
        <v>0</v>
      </c>
      <c r="J126" s="64">
        <f>J124*'I_Generation and growth FCast'!P111</f>
        <v>0</v>
      </c>
      <c r="K126" s="64">
        <f>K124*'I_Generation and growth FCast'!Q111</f>
        <v>0</v>
      </c>
      <c r="L126" s="64">
        <f>L124*'I_Generation and growth FCast'!R111</f>
        <v>0</v>
      </c>
    </row>
    <row r="127" spans="2:12" x14ac:dyDescent="0.35">
      <c r="F127" t="s">
        <v>4</v>
      </c>
      <c r="G127" s="64"/>
      <c r="H127" s="64">
        <f>'I_Generation and growth FCast'!N112</f>
        <v>0</v>
      </c>
      <c r="I127" s="64">
        <f>'I_Generation and growth FCast'!O112</f>
        <v>0</v>
      </c>
      <c r="J127" s="64">
        <f>'I_Generation and growth FCast'!P112</f>
        <v>0</v>
      </c>
      <c r="K127" s="64">
        <f>'I_Generation and growth FCast'!Q112</f>
        <v>0</v>
      </c>
      <c r="L127" s="64">
        <f>'I_Generation and growth FCast'!R112</f>
        <v>0</v>
      </c>
    </row>
    <row r="128" spans="2:12" x14ac:dyDescent="0.35">
      <c r="F128" t="s">
        <v>18</v>
      </c>
      <c r="G128" s="64"/>
      <c r="H128" s="78">
        <f>-'I_Intervention FCast'!W114</f>
        <v>0</v>
      </c>
      <c r="I128" s="78">
        <f>-'I_Intervention FCast'!X114</f>
        <v>0</v>
      </c>
      <c r="J128" s="78">
        <f>-'I_Intervention FCast'!Y114</f>
        <v>0</v>
      </c>
      <c r="K128" s="78">
        <f>-'I_Intervention FCast'!Z114</f>
        <v>0</v>
      </c>
      <c r="L128" s="78">
        <f>-'I_Intervention FCast'!AA114</f>
        <v>0</v>
      </c>
    </row>
    <row r="129" spans="2:12" x14ac:dyDescent="0.35">
      <c r="F129" s="1" t="s">
        <v>19</v>
      </c>
      <c r="G129" s="65">
        <f>G124</f>
        <v>0</v>
      </c>
      <c r="H129" s="65">
        <f>SUM(H124:H128)</f>
        <v>0</v>
      </c>
      <c r="I129" s="65">
        <f>SUM(I124:I128)</f>
        <v>0</v>
      </c>
      <c r="J129" s="65">
        <f>SUM(J124:J128)</f>
        <v>0</v>
      </c>
      <c r="K129" s="65">
        <f>SUM(K124:K128)</f>
        <v>0</v>
      </c>
      <c r="L129" s="65">
        <f>SUM(L124:L128)</f>
        <v>0</v>
      </c>
    </row>
    <row r="131" spans="2:12" x14ac:dyDescent="0.35">
      <c r="B131" s="73">
        <f>C_Lists!AF23</f>
        <v>0</v>
      </c>
      <c r="C131" s="74"/>
      <c r="D131" s="72"/>
      <c r="F131" t="s">
        <v>435</v>
      </c>
      <c r="G131" s="66">
        <f>I_Baseline!D34</f>
        <v>0</v>
      </c>
      <c r="H131" s="64">
        <f>G131</f>
        <v>0</v>
      </c>
      <c r="I131" s="64">
        <f>H136</f>
        <v>0</v>
      </c>
      <c r="J131" s="64">
        <f t="shared" ref="J131" si="60">I136</f>
        <v>0</v>
      </c>
      <c r="K131" s="64">
        <f t="shared" ref="K131" si="61">J136</f>
        <v>0</v>
      </c>
      <c r="L131" s="64">
        <f t="shared" ref="L131" si="62">K136</f>
        <v>0</v>
      </c>
    </row>
    <row r="132" spans="2:12" x14ac:dyDescent="0.35">
      <c r="G132" s="64"/>
      <c r="H132" s="64"/>
      <c r="I132" s="64"/>
      <c r="J132" s="64"/>
      <c r="K132" s="64"/>
      <c r="L132" s="64"/>
    </row>
    <row r="133" spans="2:12" x14ac:dyDescent="0.35">
      <c r="F133" t="s">
        <v>17</v>
      </c>
      <c r="G133" s="64"/>
      <c r="H133" s="64">
        <f>H131*'I_Generation and growth FCast'!N116</f>
        <v>0</v>
      </c>
      <c r="I133" s="64">
        <f>I131*'I_Generation and growth FCast'!O116</f>
        <v>0</v>
      </c>
      <c r="J133" s="64">
        <f>J131*'I_Generation and growth FCast'!P116</f>
        <v>0</v>
      </c>
      <c r="K133" s="64">
        <f>K131*'I_Generation and growth FCast'!Q116</f>
        <v>0</v>
      </c>
      <c r="L133" s="64">
        <f>L131*'I_Generation and growth FCast'!R116</f>
        <v>0</v>
      </c>
    </row>
    <row r="134" spans="2:12" x14ac:dyDescent="0.35">
      <c r="F134" t="s">
        <v>4</v>
      </c>
      <c r="G134" s="64"/>
      <c r="H134" s="64">
        <f>'I_Generation and growth FCast'!N117</f>
        <v>0</v>
      </c>
      <c r="I134" s="64">
        <f>'I_Generation and growth FCast'!O117</f>
        <v>0</v>
      </c>
      <c r="J134" s="64">
        <f>'I_Generation and growth FCast'!P117</f>
        <v>0</v>
      </c>
      <c r="K134" s="64">
        <f>'I_Generation and growth FCast'!Q117</f>
        <v>0</v>
      </c>
      <c r="L134" s="64">
        <f>'I_Generation and growth FCast'!R117</f>
        <v>0</v>
      </c>
    </row>
    <row r="135" spans="2:12" x14ac:dyDescent="0.35">
      <c r="F135" t="s">
        <v>18</v>
      </c>
      <c r="G135" s="64"/>
      <c r="H135" s="78">
        <f>-'I_Intervention FCast'!W120</f>
        <v>0</v>
      </c>
      <c r="I135" s="78">
        <f>-'I_Intervention FCast'!X120</f>
        <v>0</v>
      </c>
      <c r="J135" s="78">
        <f>-'I_Intervention FCast'!Y120</f>
        <v>0</v>
      </c>
      <c r="K135" s="78">
        <f>-'I_Intervention FCast'!Z120</f>
        <v>0</v>
      </c>
      <c r="L135" s="78">
        <f>-'I_Intervention FCast'!AA120</f>
        <v>0</v>
      </c>
    </row>
    <row r="136" spans="2:12" x14ac:dyDescent="0.35">
      <c r="F136" s="1" t="s">
        <v>19</v>
      </c>
      <c r="G136" s="65">
        <f>G131</f>
        <v>0</v>
      </c>
      <c r="H136" s="65">
        <f>SUM(H131:H135)</f>
        <v>0</v>
      </c>
      <c r="I136" s="65">
        <f>SUM(I131:I135)</f>
        <v>0</v>
      </c>
      <c r="J136" s="65">
        <f>SUM(J131:J135)</f>
        <v>0</v>
      </c>
      <c r="K136" s="65">
        <f>SUM(K131:K135)</f>
        <v>0</v>
      </c>
      <c r="L136" s="65">
        <f>SUM(L131:L135)</f>
        <v>0</v>
      </c>
    </row>
    <row r="138" spans="2:12" x14ac:dyDescent="0.35">
      <c r="B138" s="73">
        <f>C_Lists!AF24</f>
        <v>0</v>
      </c>
      <c r="C138" s="74"/>
      <c r="D138" s="72"/>
      <c r="F138" t="s">
        <v>435</v>
      </c>
      <c r="G138" s="66">
        <f>I_Baseline!D35</f>
        <v>0</v>
      </c>
      <c r="H138" s="64">
        <f>G138</f>
        <v>0</v>
      </c>
      <c r="I138" s="64">
        <f>H143</f>
        <v>0</v>
      </c>
      <c r="J138" s="64">
        <f t="shared" ref="J138" si="63">I143</f>
        <v>0</v>
      </c>
      <c r="K138" s="64">
        <f t="shared" ref="K138" si="64">J143</f>
        <v>0</v>
      </c>
      <c r="L138" s="64">
        <f t="shared" ref="L138" si="65">K143</f>
        <v>0</v>
      </c>
    </row>
    <row r="139" spans="2:12" x14ac:dyDescent="0.35">
      <c r="G139" s="64"/>
      <c r="H139" s="64"/>
      <c r="I139" s="64"/>
      <c r="J139" s="64"/>
      <c r="K139" s="64"/>
      <c r="L139" s="64"/>
    </row>
    <row r="140" spans="2:12" x14ac:dyDescent="0.35">
      <c r="F140" t="s">
        <v>17</v>
      </c>
      <c r="G140" s="64"/>
      <c r="H140" s="64">
        <f>H138*'I_Generation and growth FCast'!N121</f>
        <v>0</v>
      </c>
      <c r="I140" s="64">
        <f>I138*'I_Generation and growth FCast'!O121</f>
        <v>0</v>
      </c>
      <c r="J140" s="64">
        <f>J138*'I_Generation and growth FCast'!P121</f>
        <v>0</v>
      </c>
      <c r="K140" s="64">
        <f>K138*'I_Generation and growth FCast'!Q121</f>
        <v>0</v>
      </c>
      <c r="L140" s="64">
        <f>L138*'I_Generation and growth FCast'!R121</f>
        <v>0</v>
      </c>
    </row>
    <row r="141" spans="2:12" x14ac:dyDescent="0.35">
      <c r="F141" t="s">
        <v>4</v>
      </c>
      <c r="G141" s="64"/>
      <c r="H141" s="64">
        <f>'I_Generation and growth FCast'!N122</f>
        <v>0</v>
      </c>
      <c r="I141" s="64">
        <f>'I_Generation and growth FCast'!O122</f>
        <v>0</v>
      </c>
      <c r="J141" s="64">
        <f>'I_Generation and growth FCast'!P122</f>
        <v>0</v>
      </c>
      <c r="K141" s="64">
        <f>'I_Generation and growth FCast'!Q122</f>
        <v>0</v>
      </c>
      <c r="L141" s="64">
        <f>'I_Generation and growth FCast'!R122</f>
        <v>0</v>
      </c>
    </row>
    <row r="142" spans="2:12" x14ac:dyDescent="0.35">
      <c r="F142" t="s">
        <v>18</v>
      </c>
      <c r="G142" s="64"/>
      <c r="H142" s="78">
        <f>-'I_Intervention FCast'!W126</f>
        <v>0</v>
      </c>
      <c r="I142" s="78">
        <f>-'I_Intervention FCast'!X126</f>
        <v>0</v>
      </c>
      <c r="J142" s="78">
        <f>-'I_Intervention FCast'!Y126</f>
        <v>0</v>
      </c>
      <c r="K142" s="78">
        <f>-'I_Intervention FCast'!Z126</f>
        <v>0</v>
      </c>
      <c r="L142" s="78">
        <f>-'I_Intervention FCast'!AA126</f>
        <v>0</v>
      </c>
    </row>
    <row r="143" spans="2:12" x14ac:dyDescent="0.35">
      <c r="F143" s="1" t="s">
        <v>19</v>
      </c>
      <c r="G143" s="65">
        <f>G138</f>
        <v>0</v>
      </c>
      <c r="H143" s="65">
        <f>SUM(H138:H142)</f>
        <v>0</v>
      </c>
      <c r="I143" s="65">
        <f>SUM(I138:I142)</f>
        <v>0</v>
      </c>
      <c r="J143" s="65">
        <f>SUM(J138:J142)</f>
        <v>0</v>
      </c>
      <c r="K143" s="65">
        <f>SUM(K138:K142)</f>
        <v>0</v>
      </c>
      <c r="L143" s="65">
        <f>SUM(L138:L142)</f>
        <v>0</v>
      </c>
    </row>
    <row r="145" spans="2:12" x14ac:dyDescent="0.35">
      <c r="B145" s="67"/>
      <c r="C145" s="67"/>
      <c r="D145" s="67"/>
      <c r="E145" s="67"/>
      <c r="F145" s="68"/>
      <c r="G145" s="69"/>
      <c r="H145" s="70"/>
      <c r="I145" s="70"/>
      <c r="J145" s="70"/>
      <c r="K145" s="70"/>
      <c r="L145" s="70"/>
    </row>
    <row r="146" spans="2:12" x14ac:dyDescent="0.35">
      <c r="F146" s="1"/>
      <c r="G146" s="64"/>
      <c r="H146" s="65"/>
      <c r="I146" s="65"/>
      <c r="J146" s="65"/>
      <c r="K146" s="65"/>
      <c r="L146" s="65"/>
    </row>
    <row r="147" spans="2:12" x14ac:dyDescent="0.35">
      <c r="G147" s="77">
        <f>G3</f>
        <v>2023</v>
      </c>
      <c r="H147" s="77">
        <f>H3</f>
        <v>2024</v>
      </c>
      <c r="I147" s="77">
        <f t="shared" ref="I147:L147" si="66">I3</f>
        <v>2025</v>
      </c>
      <c r="J147" s="77">
        <f t="shared" si="66"/>
        <v>2026</v>
      </c>
      <c r="K147" s="77">
        <f t="shared" si="66"/>
        <v>2027</v>
      </c>
      <c r="L147" s="77">
        <f t="shared" si="66"/>
        <v>2028</v>
      </c>
    </row>
    <row r="148" spans="2:12" x14ac:dyDescent="0.35">
      <c r="G148" s="83"/>
      <c r="H148" s="83"/>
      <c r="I148" s="83"/>
      <c r="J148" s="83"/>
      <c r="K148" s="83"/>
      <c r="L148" s="83"/>
    </row>
    <row r="149" spans="2:12" x14ac:dyDescent="0.35">
      <c r="B149" s="1" t="s">
        <v>443</v>
      </c>
      <c r="F149" t="s">
        <v>435</v>
      </c>
      <c r="G149" s="65">
        <f>G5+G12+G19+G26+G33+G40+G47+G54+G61+G68+G75+G82+G89+G96+G103+G110+G117+G124+G131+G138</f>
        <v>21000</v>
      </c>
      <c r="H149" s="65">
        <f>H5+H12+H19+H26+H33+H40+H47+H54+H61+H68+H75+H82+H89+H96+H103+H110+H117+H124+H131+H138</f>
        <v>21000</v>
      </c>
      <c r="I149" s="65">
        <f t="shared" ref="I149:L149" si="67">I5+I12+I19+I26+I33+I40+I47+I54+I61+I68+I75+I82+I89+I96+I103+I110+I117+I124+I131+I138</f>
        <v>26356.55</v>
      </c>
      <c r="J149" s="65">
        <f t="shared" si="67"/>
        <v>30051.81</v>
      </c>
      <c r="K149" s="65">
        <f t="shared" si="67"/>
        <v>33139.862099999998</v>
      </c>
      <c r="L149" s="65">
        <f t="shared" si="67"/>
        <v>35918.425948999997</v>
      </c>
    </row>
    <row r="150" spans="2:12" x14ac:dyDescent="0.35">
      <c r="G150" s="64"/>
      <c r="H150" s="64"/>
      <c r="I150" s="64"/>
      <c r="J150" s="64"/>
      <c r="K150" s="64"/>
      <c r="L150" s="64"/>
    </row>
    <row r="151" spans="2:12" x14ac:dyDescent="0.35">
      <c r="F151" t="s">
        <v>17</v>
      </c>
      <c r="G151" s="64"/>
      <c r="H151" s="65">
        <f t="shared" ref="H151:L154" si="68">H7+H14+H21+H28+H35+H42+H49+H56+H63+H70+H77+H84+H91+H98+H105+H112+H119+H126+H133+H140</f>
        <v>300</v>
      </c>
      <c r="I151" s="65">
        <f t="shared" si="68"/>
        <v>212.26</v>
      </c>
      <c r="J151" s="65">
        <f t="shared" si="68"/>
        <v>212.0521</v>
      </c>
      <c r="K151" s="65">
        <f t="shared" si="68"/>
        <v>205.563849</v>
      </c>
      <c r="L151" s="65">
        <f t="shared" si="68"/>
        <v>195.78455418999999</v>
      </c>
    </row>
    <row r="152" spans="2:12" x14ac:dyDescent="0.35">
      <c r="F152" t="s">
        <v>4</v>
      </c>
      <c r="G152" s="64"/>
      <c r="H152" s="65">
        <f t="shared" si="68"/>
        <v>5523.05</v>
      </c>
      <c r="I152" s="65">
        <f t="shared" si="68"/>
        <v>4024</v>
      </c>
      <c r="J152" s="65">
        <f t="shared" si="68"/>
        <v>4025</v>
      </c>
      <c r="K152" s="65">
        <f t="shared" si="68"/>
        <v>4026</v>
      </c>
      <c r="L152" s="65">
        <f t="shared" si="68"/>
        <v>4027</v>
      </c>
    </row>
    <row r="153" spans="2:12" x14ac:dyDescent="0.35">
      <c r="F153" t="s">
        <v>18</v>
      </c>
      <c r="G153" s="78"/>
      <c r="H153" s="161">
        <f t="shared" si="68"/>
        <v>-466.5</v>
      </c>
      <c r="I153" s="161">
        <f t="shared" si="68"/>
        <v>-541</v>
      </c>
      <c r="J153" s="161">
        <f t="shared" si="68"/>
        <v>-1149</v>
      </c>
      <c r="K153" s="161">
        <f t="shared" si="68"/>
        <v>-1453</v>
      </c>
      <c r="L153" s="161">
        <f t="shared" si="68"/>
        <v>-2061</v>
      </c>
    </row>
    <row r="154" spans="2:12" x14ac:dyDescent="0.35">
      <c r="F154" s="1" t="s">
        <v>19</v>
      </c>
      <c r="G154" s="65">
        <f>G10+G17+G24+G31+G38+G45+G52+G59+G66+G73+G80+G87+G94+G101+G108+G115+G122+G129+G136+G143</f>
        <v>21000</v>
      </c>
      <c r="H154" s="65">
        <f t="shared" si="68"/>
        <v>26356.55</v>
      </c>
      <c r="I154" s="65">
        <f t="shared" si="68"/>
        <v>30051.81</v>
      </c>
      <c r="J154" s="65">
        <f t="shared" si="68"/>
        <v>33139.862099999998</v>
      </c>
      <c r="K154" s="65">
        <f t="shared" si="68"/>
        <v>35918.425948999997</v>
      </c>
      <c r="L154" s="65">
        <f t="shared" si="68"/>
        <v>38080.210503189999</v>
      </c>
    </row>
    <row r="155" spans="2:12" x14ac:dyDescent="0.35">
      <c r="G155" s="64"/>
      <c r="H155" s="64"/>
      <c r="I155" s="64"/>
      <c r="J155" s="64"/>
      <c r="K155" s="64"/>
      <c r="L155" s="64"/>
    </row>
    <row r="156" spans="2:12" x14ac:dyDescent="0.35">
      <c r="B156" s="1" t="s">
        <v>444</v>
      </c>
      <c r="G156" s="64"/>
      <c r="H156" s="65">
        <f>H154</f>
        <v>26356.55</v>
      </c>
      <c r="I156" s="65">
        <f t="shared" ref="I156:L156" si="69">I154</f>
        <v>30051.81</v>
      </c>
      <c r="J156" s="65">
        <f t="shared" si="69"/>
        <v>33139.862099999998</v>
      </c>
      <c r="K156" s="65">
        <f t="shared" si="69"/>
        <v>35918.425948999997</v>
      </c>
      <c r="L156" s="65">
        <f t="shared" si="69"/>
        <v>38080.210503189999</v>
      </c>
    </row>
    <row r="157" spans="2:12" x14ac:dyDescent="0.35">
      <c r="G157" s="64"/>
      <c r="H157" s="64"/>
      <c r="I157" s="64"/>
      <c r="J157" s="64"/>
      <c r="K157" s="64"/>
      <c r="L157" s="64"/>
    </row>
    <row r="158" spans="2:12" x14ac:dyDescent="0.35">
      <c r="B158" s="1" t="s">
        <v>445</v>
      </c>
      <c r="G158" s="64"/>
      <c r="H158" s="64">
        <f>-I_Baseline!$D$53</f>
        <v>-3000</v>
      </c>
      <c r="I158" s="64">
        <f>-I_Baseline!$D$53</f>
        <v>-3000</v>
      </c>
      <c r="J158" s="64">
        <f>-I_Baseline!$D$53</f>
        <v>-3000</v>
      </c>
      <c r="K158" s="64">
        <f>-I_Baseline!$D$53</f>
        <v>-3000</v>
      </c>
      <c r="L158" s="64">
        <f>-I_Baseline!$D$53</f>
        <v>-3000</v>
      </c>
    </row>
    <row r="159" spans="2:12" x14ac:dyDescent="0.35">
      <c r="G159" s="64"/>
      <c r="H159" s="64"/>
      <c r="I159" s="64"/>
      <c r="J159" s="64"/>
      <c r="K159" s="64"/>
      <c r="L159" s="64"/>
    </row>
    <row r="160" spans="2:12" x14ac:dyDescent="0.35">
      <c r="B160" s="1" t="s">
        <v>446</v>
      </c>
      <c r="F160" s="53"/>
      <c r="G160" s="64"/>
      <c r="H160" s="64">
        <f>-'I_Generation and growth FCast'!D19</f>
        <v>-400</v>
      </c>
      <c r="I160" s="64">
        <f>-'I_Generation and growth FCast'!E19</f>
        <v>-2300</v>
      </c>
      <c r="J160" s="64">
        <f>-'I_Generation and growth FCast'!F19</f>
        <v>-1900</v>
      </c>
      <c r="K160" s="64">
        <f>-'I_Generation and growth FCast'!G19</f>
        <v>-3500</v>
      </c>
      <c r="L160" s="64">
        <f>-'I_Generation and growth FCast'!H19</f>
        <v>-3700</v>
      </c>
    </row>
    <row r="161" spans="2:12" x14ac:dyDescent="0.35">
      <c r="G161" s="14"/>
      <c r="H161" s="14"/>
      <c r="I161" s="14"/>
      <c r="J161" s="14"/>
      <c r="K161" s="14"/>
      <c r="L161" s="14"/>
    </row>
    <row r="162" spans="2:12" ht="17" x14ac:dyDescent="0.4">
      <c r="B162" s="79" t="s">
        <v>447</v>
      </c>
      <c r="C162" s="80"/>
      <c r="D162" s="80"/>
      <c r="E162" s="80"/>
      <c r="F162" s="80"/>
      <c r="G162" s="80"/>
      <c r="H162" s="81">
        <f>SUM(H156:H160)</f>
        <v>22956.55</v>
      </c>
      <c r="I162" s="81">
        <f t="shared" ref="I162:L162" si="70">SUM(I156:I160)</f>
        <v>24751.81</v>
      </c>
      <c r="J162" s="81">
        <f t="shared" si="70"/>
        <v>28239.862099999998</v>
      </c>
      <c r="K162" s="81">
        <f t="shared" si="70"/>
        <v>29418.425948999997</v>
      </c>
      <c r="L162" s="81">
        <f t="shared" si="70"/>
        <v>31380.210503189999</v>
      </c>
    </row>
  </sheetData>
  <pageMargins left="0.7" right="0.7" top="0.75" bottom="0.75" header="0.3" footer="0.3"/>
  <headerFooter>
    <oddFooter>&amp;L_x000D_&amp;1#&amp;"Calibri"&amp;10&amp;K000000 
--------------------------------------------------------
This document is marked as confidential</oddFooter>
  </headerFooter>
  <drawing r:id="rId3"/>
  <tableParts count="1">
    <tablePart r:id="rId4"/>
  </tableParts>
  <extLst>
    <ext xmlns:x14="http://schemas.microsoft.com/office/spreadsheetml/2009/9/main" uri="{A8765BA9-456A-4dab-B4F3-ACF838C121DE}">
      <x14:slicerList>
        <x14:slicer r:id="rId5"/>
      </x14:slicerList>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4E2AB-F65E-485A-83A4-2EB573992E94}">
  <sheetPr>
    <tabColor rgb="FF00B050"/>
  </sheetPr>
  <dimension ref="F2:AF26"/>
  <sheetViews>
    <sheetView workbookViewId="0">
      <selection activeCell="G171" sqref="G171"/>
    </sheetView>
  </sheetViews>
  <sheetFormatPr defaultRowHeight="14.5" x14ac:dyDescent="0.35"/>
  <cols>
    <col min="6" max="6" width="28" bestFit="1" customWidth="1"/>
    <col min="8" max="8" width="13" bestFit="1" customWidth="1"/>
    <col min="10" max="10" width="22.26953125" bestFit="1" customWidth="1"/>
    <col min="12" max="12" width="28.81640625" bestFit="1" customWidth="1"/>
    <col min="14" max="14" width="26.7265625" bestFit="1" customWidth="1"/>
    <col min="18" max="18" width="26.7265625" bestFit="1" customWidth="1"/>
  </cols>
  <sheetData>
    <row r="2" spans="6:32" ht="15" x14ac:dyDescent="0.4">
      <c r="L2" s="40"/>
    </row>
    <row r="4" spans="6:32" x14ac:dyDescent="0.35">
      <c r="S4" t="s">
        <v>448</v>
      </c>
      <c r="V4" s="39"/>
      <c r="Y4" s="39"/>
      <c r="AF4" t="s">
        <v>449</v>
      </c>
    </row>
    <row r="5" spans="6:32" x14ac:dyDescent="0.35">
      <c r="F5" s="17" t="s">
        <v>45</v>
      </c>
      <c r="H5" t="s">
        <v>361</v>
      </c>
      <c r="J5" t="s">
        <v>318</v>
      </c>
      <c r="L5" t="s">
        <v>317</v>
      </c>
      <c r="N5" s="17" t="s">
        <v>36</v>
      </c>
      <c r="P5" t="s">
        <v>450</v>
      </c>
      <c r="R5" s="17" t="s">
        <v>36</v>
      </c>
      <c r="S5" s="43">
        <v>0.02</v>
      </c>
      <c r="V5" t="s">
        <v>451</v>
      </c>
      <c r="Y5" t="s">
        <v>452</v>
      </c>
      <c r="AB5" t="s">
        <v>337</v>
      </c>
      <c r="AD5" t="s">
        <v>80</v>
      </c>
      <c r="AF5" t="str">
        <f>'I_Asset List'!C10</f>
        <v>Admin Buildings /Offices</v>
      </c>
    </row>
    <row r="6" spans="6:32" x14ac:dyDescent="0.35">
      <c r="F6" s="17" t="s">
        <v>46</v>
      </c>
      <c r="H6" t="s">
        <v>307</v>
      </c>
      <c r="J6" t="s">
        <v>453</v>
      </c>
      <c r="L6" t="s">
        <v>430</v>
      </c>
      <c r="N6" s="17" t="s">
        <v>335</v>
      </c>
      <c r="P6" t="s">
        <v>454</v>
      </c>
      <c r="R6" s="17" t="s">
        <v>335</v>
      </c>
      <c r="S6" s="43">
        <f>S5+1%</f>
        <v>0.03</v>
      </c>
      <c r="V6" t="s">
        <v>361</v>
      </c>
      <c r="Y6" t="s">
        <v>370</v>
      </c>
      <c r="AB6" t="s">
        <v>336</v>
      </c>
      <c r="AD6" t="s">
        <v>455</v>
      </c>
      <c r="AF6" t="str">
        <f>'I_Asset List'!C11</f>
        <v>Car Parks</v>
      </c>
    </row>
    <row r="7" spans="6:32" x14ac:dyDescent="0.35">
      <c r="F7" s="17" t="s">
        <v>47</v>
      </c>
      <c r="H7" t="s">
        <v>300</v>
      </c>
      <c r="J7" t="s">
        <v>456</v>
      </c>
      <c r="L7" t="s">
        <v>457</v>
      </c>
      <c r="N7" s="17" t="s">
        <v>458</v>
      </c>
      <c r="R7" s="17" t="s">
        <v>458</v>
      </c>
      <c r="S7" s="43">
        <f t="shared" ref="S7:S26" si="0">S6+1%</f>
        <v>0.04</v>
      </c>
      <c r="V7" t="s">
        <v>362</v>
      </c>
      <c r="Y7" t="s">
        <v>372</v>
      </c>
      <c r="AF7" t="str">
        <f>'I_Asset List'!C12</f>
        <v>Care Homes</v>
      </c>
    </row>
    <row r="8" spans="6:32" x14ac:dyDescent="0.35">
      <c r="F8" s="17" t="s">
        <v>48</v>
      </c>
      <c r="H8" t="s">
        <v>459</v>
      </c>
      <c r="L8" t="s">
        <v>460</v>
      </c>
      <c r="N8" s="17" t="s">
        <v>38</v>
      </c>
      <c r="R8" s="17" t="s">
        <v>38</v>
      </c>
      <c r="S8" s="43">
        <f t="shared" si="0"/>
        <v>0.05</v>
      </c>
      <c r="V8" t="s">
        <v>363</v>
      </c>
      <c r="Y8" t="s">
        <v>374</v>
      </c>
      <c r="AF8" t="str">
        <f>'I_Asset List'!C13</f>
        <v>Commercial Properties</v>
      </c>
    </row>
    <row r="9" spans="6:32" x14ac:dyDescent="0.35">
      <c r="F9" s="17" t="s">
        <v>15</v>
      </c>
      <c r="H9" t="s">
        <v>461</v>
      </c>
      <c r="L9" t="s">
        <v>462</v>
      </c>
      <c r="N9" s="17" t="s">
        <v>463</v>
      </c>
      <c r="R9" s="17" t="s">
        <v>463</v>
      </c>
      <c r="S9" s="43">
        <f t="shared" si="0"/>
        <v>6.0000000000000005E-2</v>
      </c>
      <c r="Y9" t="s">
        <v>461</v>
      </c>
      <c r="AF9" t="str">
        <f>'I_Asset List'!C14</f>
        <v>Community Centres</v>
      </c>
    </row>
    <row r="10" spans="6:32" x14ac:dyDescent="0.35">
      <c r="F10" s="17" t="s">
        <v>49</v>
      </c>
      <c r="L10" t="s">
        <v>464</v>
      </c>
      <c r="N10" s="17" t="s">
        <v>39</v>
      </c>
      <c r="R10" s="17" t="s">
        <v>39</v>
      </c>
      <c r="S10" s="43">
        <f t="shared" si="0"/>
        <v>7.0000000000000007E-2</v>
      </c>
      <c r="AF10" t="str">
        <f>'I_Asset List'!C15</f>
        <v>Day Centres</v>
      </c>
    </row>
    <row r="11" spans="6:32" x14ac:dyDescent="0.35">
      <c r="F11" s="17" t="s">
        <v>50</v>
      </c>
      <c r="L11" t="s">
        <v>465</v>
      </c>
      <c r="N11" s="17" t="s">
        <v>466</v>
      </c>
      <c r="R11" s="17" t="s">
        <v>466</v>
      </c>
      <c r="S11" s="43">
        <f t="shared" si="0"/>
        <v>0.08</v>
      </c>
      <c r="AF11" t="str">
        <f>'I_Asset List'!C16</f>
        <v>Depots</v>
      </c>
    </row>
    <row r="12" spans="6:32" x14ac:dyDescent="0.35">
      <c r="F12" s="17" t="s">
        <v>376</v>
      </c>
      <c r="L12" t="s">
        <v>467</v>
      </c>
      <c r="N12" s="17" t="s">
        <v>40</v>
      </c>
      <c r="R12" s="17" t="s">
        <v>40</v>
      </c>
      <c r="S12" s="43">
        <f t="shared" si="0"/>
        <v>0.09</v>
      </c>
      <c r="AF12">
        <f>'I_Asset List'!C17</f>
        <v>0</v>
      </c>
    </row>
    <row r="13" spans="6:32" x14ac:dyDescent="0.35">
      <c r="F13" s="17" t="s">
        <v>377</v>
      </c>
      <c r="L13" t="s">
        <v>461</v>
      </c>
      <c r="N13" s="17" t="s">
        <v>468</v>
      </c>
      <c r="R13" s="17" t="s">
        <v>468</v>
      </c>
      <c r="S13" s="43">
        <f t="shared" si="0"/>
        <v>9.9999999999999992E-2</v>
      </c>
      <c r="AF13">
        <f>'I_Asset List'!C18</f>
        <v>0</v>
      </c>
    </row>
    <row r="14" spans="6:32" x14ac:dyDescent="0.35">
      <c r="F14" s="17" t="s">
        <v>378</v>
      </c>
      <c r="N14" s="17" t="s">
        <v>469</v>
      </c>
      <c r="R14" s="17" t="s">
        <v>469</v>
      </c>
      <c r="S14" s="43">
        <f t="shared" si="0"/>
        <v>0.10999999999999999</v>
      </c>
      <c r="AF14">
        <f>'I_Asset List'!C19</f>
        <v>0</v>
      </c>
    </row>
    <row r="15" spans="6:32" x14ac:dyDescent="0.35">
      <c r="F15" s="17" t="s">
        <v>379</v>
      </c>
      <c r="N15" s="17" t="s">
        <v>470</v>
      </c>
      <c r="R15" s="17" t="s">
        <v>470</v>
      </c>
      <c r="S15" s="43">
        <f t="shared" si="0"/>
        <v>0.11999999999999998</v>
      </c>
      <c r="AF15">
        <f>'I_Asset List'!C20</f>
        <v>0</v>
      </c>
    </row>
    <row r="16" spans="6:32" x14ac:dyDescent="0.35">
      <c r="F16" s="17" t="s">
        <v>380</v>
      </c>
      <c r="N16" s="17" t="s">
        <v>471</v>
      </c>
      <c r="R16" s="17" t="s">
        <v>471</v>
      </c>
      <c r="S16" s="43">
        <f t="shared" si="0"/>
        <v>0.12999999999999998</v>
      </c>
      <c r="AF16">
        <f>'I_Asset List'!C21</f>
        <v>0</v>
      </c>
    </row>
    <row r="17" spans="6:32" x14ac:dyDescent="0.35">
      <c r="F17" s="17" t="s">
        <v>381</v>
      </c>
      <c r="N17" s="17" t="s">
        <v>386</v>
      </c>
      <c r="R17" s="17" t="s">
        <v>386</v>
      </c>
      <c r="S17" s="43">
        <f t="shared" si="0"/>
        <v>0.13999999999999999</v>
      </c>
      <c r="AF17">
        <f>'I_Asset List'!C22</f>
        <v>0</v>
      </c>
    </row>
    <row r="18" spans="6:32" x14ac:dyDescent="0.35">
      <c r="F18" s="17" t="s">
        <v>382</v>
      </c>
      <c r="N18" s="17" t="s">
        <v>472</v>
      </c>
      <c r="R18" s="17" t="s">
        <v>472</v>
      </c>
      <c r="S18" s="43">
        <f t="shared" si="0"/>
        <v>0.15</v>
      </c>
      <c r="AF18">
        <f>'I_Asset List'!C23</f>
        <v>0</v>
      </c>
    </row>
    <row r="19" spans="6:32" x14ac:dyDescent="0.35">
      <c r="F19" s="17" t="s">
        <v>383</v>
      </c>
      <c r="N19" s="17" t="s">
        <v>473</v>
      </c>
      <c r="R19" s="17" t="s">
        <v>473</v>
      </c>
      <c r="S19" s="43">
        <f t="shared" si="0"/>
        <v>0.16</v>
      </c>
      <c r="AF19">
        <f>'I_Asset List'!C24</f>
        <v>0</v>
      </c>
    </row>
    <row r="20" spans="6:32" x14ac:dyDescent="0.35">
      <c r="F20" s="17" t="s">
        <v>384</v>
      </c>
      <c r="N20" s="17" t="s">
        <v>474</v>
      </c>
      <c r="R20" s="17" t="s">
        <v>474</v>
      </c>
      <c r="S20" s="43">
        <f t="shared" si="0"/>
        <v>0.17</v>
      </c>
      <c r="AF20">
        <f>'I_Asset List'!C25</f>
        <v>0</v>
      </c>
    </row>
    <row r="21" spans="6:32" x14ac:dyDescent="0.35">
      <c r="F21" s="17" t="s">
        <v>385</v>
      </c>
      <c r="N21" s="17" t="s">
        <v>475</v>
      </c>
      <c r="R21" s="17" t="s">
        <v>475</v>
      </c>
      <c r="S21" s="43">
        <f t="shared" si="0"/>
        <v>0.18000000000000002</v>
      </c>
      <c r="AF21">
        <f>'I_Asset List'!C26</f>
        <v>0</v>
      </c>
    </row>
    <row r="22" spans="6:32" x14ac:dyDescent="0.35">
      <c r="F22" s="17" t="s">
        <v>386</v>
      </c>
      <c r="N22" s="17" t="s">
        <v>476</v>
      </c>
      <c r="R22" s="17" t="s">
        <v>476</v>
      </c>
      <c r="S22" s="43">
        <f t="shared" si="0"/>
        <v>0.19000000000000003</v>
      </c>
      <c r="AF22">
        <f>'I_Asset List'!C27</f>
        <v>0</v>
      </c>
    </row>
    <row r="23" spans="6:32" x14ac:dyDescent="0.35">
      <c r="F23" s="17" t="s">
        <v>477</v>
      </c>
      <c r="N23" s="17" t="s">
        <v>478</v>
      </c>
      <c r="R23" s="17" t="s">
        <v>478</v>
      </c>
      <c r="S23" s="43">
        <f t="shared" si="0"/>
        <v>0.20000000000000004</v>
      </c>
      <c r="AF23">
        <f>'I_Asset List'!C28</f>
        <v>0</v>
      </c>
    </row>
    <row r="24" spans="6:32" x14ac:dyDescent="0.35">
      <c r="N24" s="17" t="s">
        <v>479</v>
      </c>
      <c r="R24" s="17" t="s">
        <v>479</v>
      </c>
      <c r="S24" s="43">
        <f t="shared" si="0"/>
        <v>0.21000000000000005</v>
      </c>
      <c r="AF24">
        <f>'I_Asset List'!C29</f>
        <v>0</v>
      </c>
    </row>
    <row r="25" spans="6:32" x14ac:dyDescent="0.35">
      <c r="N25" s="17" t="s">
        <v>480</v>
      </c>
      <c r="R25" s="17" t="s">
        <v>480</v>
      </c>
      <c r="S25" s="43">
        <f t="shared" si="0"/>
        <v>0.22000000000000006</v>
      </c>
    </row>
    <row r="26" spans="6:32" x14ac:dyDescent="0.35">
      <c r="N26" s="17" t="s">
        <v>481</v>
      </c>
      <c r="R26" s="17" t="s">
        <v>481</v>
      </c>
      <c r="S26" s="43">
        <f t="shared" si="0"/>
        <v>0.23000000000000007</v>
      </c>
    </row>
  </sheetData>
  <pageMargins left="0.7" right="0.7" top="0.75" bottom="0.75" header="0.3" footer="0.3"/>
  <headerFooter>
    <oddFooter>&amp;L_x000D_&amp;1#&amp;"Calibri"&amp;10&amp;K000000 
--------------------------------------------------------
This document is marked as confidential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D601C-5D09-4CA2-BA57-630FCABCCE0A}">
  <sheetPr>
    <tabColor theme="3" tint="0.79998168889431442"/>
  </sheetPr>
  <dimension ref="A1:S112"/>
  <sheetViews>
    <sheetView topLeftCell="A152" zoomScale="70" zoomScaleNormal="70" workbookViewId="0">
      <selection activeCell="G171" sqref="G171"/>
    </sheetView>
  </sheetViews>
  <sheetFormatPr defaultColWidth="8.7265625" defaultRowHeight="12.5" x14ac:dyDescent="0.25"/>
  <cols>
    <col min="1" max="1" width="3" style="196" customWidth="1"/>
    <col min="2" max="2" width="11.81640625" style="201" bestFit="1" customWidth="1"/>
    <col min="3" max="8" width="11.81640625" style="201" customWidth="1"/>
    <col min="9" max="9" width="16.54296875" style="201" customWidth="1"/>
    <col min="10" max="10" width="11.54296875" style="201" customWidth="1"/>
    <col min="11" max="12" width="8.7265625" style="196"/>
    <col min="13" max="13" width="21" style="196" customWidth="1"/>
    <col min="14" max="14" width="12.81640625" style="196" bestFit="1" customWidth="1"/>
    <col min="15" max="16384" width="8.7265625" style="196"/>
  </cols>
  <sheetData>
    <row r="1" spans="1:19" ht="13" x14ac:dyDescent="0.3">
      <c r="A1" s="194"/>
      <c r="B1" s="195"/>
      <c r="C1" s="194"/>
      <c r="D1" s="194"/>
      <c r="E1" s="194"/>
      <c r="F1" s="194"/>
      <c r="G1" s="194"/>
      <c r="H1" s="194"/>
      <c r="I1" s="194"/>
      <c r="J1" s="194"/>
    </row>
    <row r="2" spans="1:19" ht="17.5" x14ac:dyDescent="0.45">
      <c r="A2" s="194"/>
      <c r="B2" s="197" t="s">
        <v>482</v>
      </c>
      <c r="C2" s="197"/>
      <c r="D2" s="197"/>
      <c r="E2" s="197"/>
      <c r="F2" s="197"/>
      <c r="G2" s="197"/>
      <c r="H2" s="194"/>
      <c r="I2" s="194"/>
      <c r="J2" s="194"/>
    </row>
    <row r="3" spans="1:19" ht="12.75" customHeight="1" x14ac:dyDescent="0.3">
      <c r="A3" s="194"/>
      <c r="B3" s="297" t="s">
        <v>483</v>
      </c>
      <c r="C3" s="297"/>
      <c r="D3" s="297"/>
      <c r="E3" s="297"/>
      <c r="F3" s="297"/>
      <c r="G3" s="297"/>
      <c r="H3" s="297"/>
      <c r="I3" s="297"/>
      <c r="J3" s="297"/>
    </row>
    <row r="4" spans="1:19" x14ac:dyDescent="0.25">
      <c r="A4" s="194"/>
      <c r="B4" s="198"/>
      <c r="C4" s="198"/>
      <c r="D4" s="198"/>
      <c r="E4" s="198"/>
      <c r="F4" s="198"/>
      <c r="G4" s="198"/>
      <c r="H4" s="198"/>
      <c r="I4" s="198"/>
      <c r="J4" s="198"/>
    </row>
    <row r="5" spans="1:19" ht="40.75" customHeight="1" x14ac:dyDescent="0.25">
      <c r="A5" s="194"/>
      <c r="B5" s="296" t="s">
        <v>484</v>
      </c>
      <c r="C5" s="296"/>
      <c r="D5" s="296"/>
      <c r="E5" s="296"/>
      <c r="F5" s="296"/>
      <c r="G5" s="296"/>
      <c r="H5" s="296"/>
      <c r="I5" s="296"/>
      <c r="J5" s="296"/>
    </row>
    <row r="6" spans="1:19" x14ac:dyDescent="0.25">
      <c r="A6" s="194"/>
      <c r="B6" s="199"/>
      <c r="C6" s="199"/>
      <c r="D6" s="199"/>
      <c r="E6" s="199"/>
      <c r="F6" s="199"/>
      <c r="G6" s="199"/>
      <c r="H6" s="199"/>
      <c r="I6" s="199"/>
      <c r="J6" s="199"/>
    </row>
    <row r="7" spans="1:19" ht="27" customHeight="1" x14ac:dyDescent="0.45">
      <c r="A7" s="194"/>
      <c r="B7" s="296" t="s">
        <v>485</v>
      </c>
      <c r="C7" s="296"/>
      <c r="D7" s="296"/>
      <c r="E7" s="296"/>
      <c r="F7" s="296"/>
      <c r="G7" s="296"/>
      <c r="H7" s="296"/>
      <c r="I7" s="296"/>
      <c r="J7" s="296"/>
      <c r="M7" s="82" t="s">
        <v>486</v>
      </c>
    </row>
    <row r="8" spans="1:19" ht="13" x14ac:dyDescent="0.3">
      <c r="A8" s="194"/>
      <c r="B8" s="195"/>
      <c r="C8" s="194"/>
      <c r="D8" s="194"/>
      <c r="E8" s="194"/>
      <c r="F8" s="194"/>
      <c r="G8" s="200"/>
      <c r="H8" s="200"/>
      <c r="I8" s="200"/>
      <c r="J8" s="194"/>
    </row>
    <row r="9" spans="1:19" ht="13" thickBot="1" x14ac:dyDescent="0.3">
      <c r="B9" s="298"/>
      <c r="C9" s="298"/>
      <c r="D9" s="298"/>
      <c r="E9" s="298"/>
      <c r="F9" s="298"/>
      <c r="G9" s="298"/>
      <c r="H9" s="298"/>
      <c r="I9" s="298"/>
    </row>
    <row r="10" spans="1:19" ht="12.75" customHeight="1" thickBot="1" x14ac:dyDescent="0.35">
      <c r="B10" s="299" t="s">
        <v>22</v>
      </c>
      <c r="C10" s="302" t="s">
        <v>487</v>
      </c>
      <c r="D10" s="303"/>
      <c r="E10" s="303"/>
      <c r="F10" s="304"/>
      <c r="G10" s="302" t="s">
        <v>488</v>
      </c>
      <c r="H10" s="303"/>
      <c r="I10" s="303"/>
      <c r="J10" s="304"/>
      <c r="M10" s="223" t="s">
        <v>22</v>
      </c>
      <c r="N10" s="222">
        <f>O_Summary!G74</f>
        <v>2023</v>
      </c>
      <c r="O10" s="224">
        <f>O_Summary!H74</f>
        <v>2024</v>
      </c>
      <c r="P10" s="222">
        <f>O_Summary!I74</f>
        <v>2025</v>
      </c>
      <c r="Q10" s="222">
        <f>O_Summary!J74</f>
        <v>2026</v>
      </c>
      <c r="R10" s="222">
        <f>O_Summary!K74</f>
        <v>2027</v>
      </c>
      <c r="S10" s="222">
        <f>O_Summary!L74</f>
        <v>2028</v>
      </c>
    </row>
    <row r="11" spans="1:19" ht="12.75" customHeight="1" thickBot="1" x14ac:dyDescent="0.35">
      <c r="B11" s="300"/>
      <c r="C11" s="305" t="s">
        <v>489</v>
      </c>
      <c r="D11" s="306"/>
      <c r="E11" s="306"/>
      <c r="F11" s="294" t="s">
        <v>490</v>
      </c>
      <c r="G11" s="305" t="s">
        <v>489</v>
      </c>
      <c r="H11" s="306"/>
      <c r="I11" s="306"/>
      <c r="J11" s="294" t="s">
        <v>490</v>
      </c>
      <c r="M11" s="226" t="s">
        <v>491</v>
      </c>
      <c r="N11" s="227">
        <f>O_Summary!G76</f>
        <v>21000</v>
      </c>
      <c r="O11" s="227">
        <f>O_Summary!H76</f>
        <v>26356.55</v>
      </c>
      <c r="P11" s="227">
        <f>O_Summary!I76</f>
        <v>30051.81</v>
      </c>
      <c r="Q11" s="227">
        <f>O_Summary!J76</f>
        <v>33139.862099999998</v>
      </c>
      <c r="R11" s="227">
        <f>O_Summary!K76</f>
        <v>35918.425948999997</v>
      </c>
      <c r="S11" s="227">
        <f>O_Summary!L76</f>
        <v>38080.210503189999</v>
      </c>
    </row>
    <row r="12" spans="1:19" ht="25.5" thickBot="1" x14ac:dyDescent="0.3">
      <c r="B12" s="301"/>
      <c r="C12" s="202" t="s">
        <v>492</v>
      </c>
      <c r="D12" s="202" t="s">
        <v>493</v>
      </c>
      <c r="E12" s="202" t="s">
        <v>494</v>
      </c>
      <c r="F12" s="295"/>
      <c r="G12" s="202" t="s">
        <v>492</v>
      </c>
      <c r="H12" s="202" t="s">
        <v>493</v>
      </c>
      <c r="I12" s="202" t="s">
        <v>494</v>
      </c>
      <c r="J12" s="295"/>
      <c r="M12" s="228" t="s">
        <v>495</v>
      </c>
      <c r="N12" s="225">
        <f>SUMIF($B13:$B103,N10,$D13:$D103)</f>
        <v>0.25038317168538787</v>
      </c>
      <c r="O12" s="225">
        <f t="shared" ref="O12:S12" si="0">SUMIF($B13:$B103,O10,$D13:$D103)</f>
        <v>0.23557350111999684</v>
      </c>
      <c r="P12" s="225">
        <f t="shared" si="0"/>
        <v>0.2199232347709352</v>
      </c>
      <c r="Q12" s="225">
        <f t="shared" si="0"/>
        <v>0.20338466048495787</v>
      </c>
      <c r="R12" s="225">
        <f t="shared" si="0"/>
        <v>0.18590735797060229</v>
      </c>
      <c r="S12" s="225">
        <f t="shared" si="0"/>
        <v>0.16743804508446747</v>
      </c>
    </row>
    <row r="13" spans="1:19" ht="13.5" thickBot="1" x14ac:dyDescent="0.3">
      <c r="B13" s="203">
        <v>2010</v>
      </c>
      <c r="C13" s="204">
        <v>0.38937842149220131</v>
      </c>
      <c r="D13" s="205">
        <v>0.38223547723336776</v>
      </c>
      <c r="E13" s="206">
        <v>0.37509253297453421</v>
      </c>
      <c r="F13" s="207">
        <v>0.35714721294167817</v>
      </c>
      <c r="G13" s="204">
        <v>0.49824255145732982</v>
      </c>
      <c r="H13" s="205">
        <v>0.48910255145732978</v>
      </c>
      <c r="I13" s="206">
        <v>0.4799625514573298</v>
      </c>
      <c r="J13" s="207">
        <v>0.45700000000000002</v>
      </c>
      <c r="M13" s="228" t="s">
        <v>34</v>
      </c>
      <c r="N13" s="225">
        <f>(N11*N12)/1000</f>
        <v>5.2580466053931447</v>
      </c>
      <c r="O13" s="225">
        <f t="shared" ref="O13:S13" si="1">(O11*O12)/1000</f>
        <v>6.208904760944252</v>
      </c>
      <c r="P13" s="225">
        <f t="shared" si="1"/>
        <v>6.6090912659215384</v>
      </c>
      <c r="Q13" s="225">
        <f t="shared" si="1"/>
        <v>6.7401396017268222</v>
      </c>
      <c r="R13" s="225">
        <f t="shared" si="1"/>
        <v>6.6774996706413132</v>
      </c>
      <c r="S13" s="225">
        <f t="shared" si="1"/>
        <v>6.376076003059139</v>
      </c>
    </row>
    <row r="14" spans="1:19" ht="13" x14ac:dyDescent="0.25">
      <c r="B14" s="203">
        <v>2011</v>
      </c>
      <c r="C14" s="204">
        <v>0.38377758823453317</v>
      </c>
      <c r="D14" s="206">
        <v>0.37676904183976512</v>
      </c>
      <c r="E14" s="206">
        <v>0.36976049544499706</v>
      </c>
      <c r="F14" s="208">
        <v>0.3504273197384023</v>
      </c>
      <c r="G14" s="204">
        <v>0.48187492615944433</v>
      </c>
      <c r="H14" s="206">
        <v>0.4730749261594443</v>
      </c>
      <c r="I14" s="206">
        <v>0.46427492615944432</v>
      </c>
      <c r="J14" s="209">
        <v>0.44</v>
      </c>
    </row>
    <row r="15" spans="1:19" ht="13" x14ac:dyDescent="0.25">
      <c r="B15" s="203">
        <v>2012</v>
      </c>
      <c r="C15" s="204">
        <v>0.37657132934341553</v>
      </c>
      <c r="D15" s="206">
        <v>0.36970480922533494</v>
      </c>
      <c r="E15" s="206">
        <v>0.36283828910725435</v>
      </c>
      <c r="F15" s="208">
        <v>0.3433260059040294</v>
      </c>
      <c r="G15" s="204">
        <v>0.52867355697565011</v>
      </c>
      <c r="H15" s="206">
        <v>0.51903355697565012</v>
      </c>
      <c r="I15" s="206">
        <v>0.50939355697565014</v>
      </c>
      <c r="J15" s="209">
        <v>0.48199999999999998</v>
      </c>
    </row>
    <row r="16" spans="1:19" ht="13" x14ac:dyDescent="0.25">
      <c r="B16" s="203">
        <v>2013</v>
      </c>
      <c r="C16" s="204">
        <v>0.36739163602512231</v>
      </c>
      <c r="D16" s="206">
        <v>0.36067520358447586</v>
      </c>
      <c r="E16" s="206">
        <v>0.3539587711438294</v>
      </c>
      <c r="F16" s="208">
        <v>0.33582162203232258</v>
      </c>
      <c r="G16" s="204">
        <v>0.49120971894836107</v>
      </c>
      <c r="H16" s="206">
        <v>0.48222971894836109</v>
      </c>
      <c r="I16" s="206">
        <v>0.4732497189483611</v>
      </c>
      <c r="J16" s="209">
        <v>0.44900000000000001</v>
      </c>
    </row>
    <row r="17" spans="2:10" ht="13" x14ac:dyDescent="0.25">
      <c r="B17" s="203">
        <v>2014</v>
      </c>
      <c r="C17" s="204">
        <v>0.36044300365091497</v>
      </c>
      <c r="D17" s="206">
        <v>0.35388517785294732</v>
      </c>
      <c r="E17" s="206">
        <v>0.34732735205497972</v>
      </c>
      <c r="F17" s="208">
        <v>0.32789128989838068</v>
      </c>
      <c r="G17" s="204">
        <v>0.43861109729778558</v>
      </c>
      <c r="H17" s="206">
        <v>0.43063109729778559</v>
      </c>
      <c r="I17" s="206">
        <v>0.42265109729778561</v>
      </c>
      <c r="J17" s="209">
        <v>0.39900000000000002</v>
      </c>
    </row>
    <row r="18" spans="2:10" ht="13" x14ac:dyDescent="0.25">
      <c r="B18" s="203">
        <v>2015</v>
      </c>
      <c r="C18" s="204">
        <v>0.35021798295051099</v>
      </c>
      <c r="D18" s="206">
        <v>0.3438277662962913</v>
      </c>
      <c r="E18" s="206">
        <v>0.33743754964207162</v>
      </c>
      <c r="F18" s="208">
        <v>0.31951083271098368</v>
      </c>
      <c r="G18" s="204">
        <v>0.36719576388994218</v>
      </c>
      <c r="H18" s="206">
        <v>0.3604957638899422</v>
      </c>
      <c r="I18" s="206">
        <v>0.35379576388994216</v>
      </c>
      <c r="J18" s="209">
        <v>0.33500000000000002</v>
      </c>
    </row>
    <row r="19" spans="2:10" ht="13" x14ac:dyDescent="0.25">
      <c r="B19" s="203">
        <v>2016</v>
      </c>
      <c r="C19" s="204">
        <v>0.33958889055005098</v>
      </c>
      <c r="D19" s="206">
        <v>0.33337579652192967</v>
      </c>
      <c r="E19" s="206">
        <v>0.32716270249380835</v>
      </c>
      <c r="F19" s="208">
        <v>0.31065470140606644</v>
      </c>
      <c r="G19" s="204">
        <v>0.29296135630811493</v>
      </c>
      <c r="H19" s="206">
        <v>0.2876013563081149</v>
      </c>
      <c r="I19" s="206">
        <v>0.28224135630811492</v>
      </c>
      <c r="J19" s="209">
        <v>0.26800000000000002</v>
      </c>
    </row>
    <row r="20" spans="2:10" ht="13" x14ac:dyDescent="0.25">
      <c r="B20" s="203">
        <v>2017</v>
      </c>
      <c r="C20" s="204">
        <v>0.32998032071149674</v>
      </c>
      <c r="D20" s="206">
        <v>0.32395440277636445</v>
      </c>
      <c r="E20" s="206">
        <v>0.31792848484123215</v>
      </c>
      <c r="F20" s="208">
        <v>0.30129589675661556</v>
      </c>
      <c r="G20" s="204">
        <v>0.26175363653808564</v>
      </c>
      <c r="H20" s="206">
        <v>0.25697363653808564</v>
      </c>
      <c r="I20" s="206">
        <v>0.25219363653808563</v>
      </c>
      <c r="J20" s="209">
        <v>0.23899999999999999</v>
      </c>
    </row>
    <row r="21" spans="2:10" ht="13" x14ac:dyDescent="0.25">
      <c r="B21" s="203">
        <v>2018</v>
      </c>
      <c r="C21" s="204">
        <v>0.31925306430037553</v>
      </c>
      <c r="D21" s="206">
        <v>0.31342494655914493</v>
      </c>
      <c r="E21" s="206">
        <v>0.30759682881791434</v>
      </c>
      <c r="F21" s="208">
        <v>0.29140588706152992</v>
      </c>
      <c r="G21" s="204">
        <v>0.2432146480956934</v>
      </c>
      <c r="H21" s="206">
        <v>0.2387746480956934</v>
      </c>
      <c r="I21" s="206">
        <v>0.2343346480956934</v>
      </c>
      <c r="J21" s="209">
        <v>0.222</v>
      </c>
    </row>
    <row r="22" spans="2:10" ht="13" x14ac:dyDescent="0.25">
      <c r="B22" s="203">
        <v>2019</v>
      </c>
      <c r="C22" s="204">
        <v>0.30770237496277292</v>
      </c>
      <c r="D22" s="206">
        <v>0.30208328453952277</v>
      </c>
      <c r="E22" s="206">
        <v>0.29646419411627262</v>
      </c>
      <c r="F22" s="208">
        <v>0.28095452116250691</v>
      </c>
      <c r="G22" s="204">
        <v>0.21685029303155212</v>
      </c>
      <c r="H22" s="206">
        <v>0.21289029303155213</v>
      </c>
      <c r="I22" s="206">
        <v>0.20893029303155214</v>
      </c>
      <c r="J22" s="209">
        <v>0.19800000000000001</v>
      </c>
    </row>
    <row r="23" spans="2:10" ht="13" x14ac:dyDescent="0.25">
      <c r="B23" s="203">
        <v>2020</v>
      </c>
      <c r="C23" s="204">
        <v>0.29560630720862663</v>
      </c>
      <c r="D23" s="206">
        <v>0.29020810847815115</v>
      </c>
      <c r="E23" s="206">
        <v>0.28480990974767562</v>
      </c>
      <c r="F23" s="208">
        <v>0.26990993652377421</v>
      </c>
      <c r="G23" s="204">
        <v>0.16237654183097761</v>
      </c>
      <c r="H23" s="206">
        <v>0.1594113113179752</v>
      </c>
      <c r="I23" s="206">
        <v>0.1564460808049728</v>
      </c>
      <c r="J23" s="209">
        <v>0.1482615256501203</v>
      </c>
    </row>
    <row r="24" spans="2:10" ht="13" x14ac:dyDescent="0.25">
      <c r="B24" s="203">
        <v>2021</v>
      </c>
      <c r="C24" s="204">
        <v>0.28282366756159227</v>
      </c>
      <c r="D24" s="206">
        <v>0.27765889831970364</v>
      </c>
      <c r="E24" s="206">
        <v>0.27249412907781495</v>
      </c>
      <c r="F24" s="208">
        <v>0.25823846209443352</v>
      </c>
      <c r="G24" s="204">
        <v>0.15148149859016569</v>
      </c>
      <c r="H24" s="206">
        <v>0.14871522732517933</v>
      </c>
      <c r="I24" s="206">
        <v>0.14594895606019295</v>
      </c>
      <c r="J24" s="209">
        <v>0.13831356324931837</v>
      </c>
    </row>
    <row r="25" spans="2:10" ht="13" x14ac:dyDescent="0.25">
      <c r="B25" s="203">
        <v>2022</v>
      </c>
      <c r="C25" s="204">
        <v>0.26931548625284218</v>
      </c>
      <c r="D25" s="206">
        <v>0.26439739593969658</v>
      </c>
      <c r="E25" s="206">
        <v>0.25947930562655103</v>
      </c>
      <c r="F25" s="208">
        <v>0.24590451565727856</v>
      </c>
      <c r="G25" s="204">
        <v>0.14153171064073269</v>
      </c>
      <c r="H25" s="206">
        <v>0.13894713689493771</v>
      </c>
      <c r="I25" s="206">
        <v>0.13636256314914272</v>
      </c>
      <c r="J25" s="209">
        <v>0.12922868728974987</v>
      </c>
    </row>
    <row r="26" spans="2:10" ht="13" x14ac:dyDescent="0.25">
      <c r="B26" s="203">
        <v>2023</v>
      </c>
      <c r="C26" s="204">
        <v>0.25504058159241066</v>
      </c>
      <c r="D26" s="206">
        <v>0.25038317168538787</v>
      </c>
      <c r="E26" s="206">
        <v>0.24572576177836508</v>
      </c>
      <c r="F26" s="208">
        <v>0.23287049535113957</v>
      </c>
      <c r="G26" s="204">
        <v>0.13576255568298409</v>
      </c>
      <c r="H26" s="206">
        <v>0.13328333505114298</v>
      </c>
      <c r="I26" s="206">
        <v>0.13080411441930184</v>
      </c>
      <c r="J26" s="209">
        <v>0.12396103159205608</v>
      </c>
    </row>
    <row r="27" spans="2:10" ht="13" x14ac:dyDescent="0.25">
      <c r="B27" s="203">
        <v>2024</v>
      </c>
      <c r="C27" s="204">
        <v>0.23995543442071773</v>
      </c>
      <c r="D27" s="206">
        <v>0.23557350111999684</v>
      </c>
      <c r="E27" s="206">
        <v>0.23119156781927594</v>
      </c>
      <c r="F27" s="208">
        <v>0.21909666503604469</v>
      </c>
      <c r="G27" s="204">
        <v>0.14812970307992263</v>
      </c>
      <c r="H27" s="206">
        <v>0.14542464044894365</v>
      </c>
      <c r="I27" s="206">
        <v>0.14271957781796465</v>
      </c>
      <c r="J27" s="209">
        <v>0.13525313154894911</v>
      </c>
    </row>
    <row r="28" spans="2:10" ht="13" x14ac:dyDescent="0.25">
      <c r="B28" s="203">
        <v>2025</v>
      </c>
      <c r="C28" s="204">
        <v>0.22401405543396952</v>
      </c>
      <c r="D28" s="206">
        <v>0.2199232347709352</v>
      </c>
      <c r="E28" s="206">
        <v>0.21583241410790088</v>
      </c>
      <c r="F28" s="208">
        <v>0.20454103315171568</v>
      </c>
      <c r="G28" s="204">
        <v>0.12528530111925637</v>
      </c>
      <c r="H28" s="206">
        <v>0.12299741030990401</v>
      </c>
      <c r="I28" s="206">
        <v>0.12070951950055164</v>
      </c>
      <c r="J28" s="209">
        <v>0.11439454046761824</v>
      </c>
    </row>
    <row r="29" spans="2:10" ht="13" x14ac:dyDescent="0.25">
      <c r="B29" s="203">
        <v>2026</v>
      </c>
      <c r="C29" s="204">
        <v>0.20716784497895951</v>
      </c>
      <c r="D29" s="206">
        <v>0.20338466048495787</v>
      </c>
      <c r="E29" s="206">
        <v>0.19960147599095623</v>
      </c>
      <c r="F29" s="208">
        <v>0.18915922470008195</v>
      </c>
      <c r="G29" s="204">
        <v>9.2356017607769625E-2</v>
      </c>
      <c r="H29" s="206">
        <v>9.066946314379408E-2</v>
      </c>
      <c r="I29" s="206">
        <v>8.8982908679818548E-2</v>
      </c>
      <c r="J29" s="209">
        <v>8.4327723198776891E-2</v>
      </c>
    </row>
    <row r="30" spans="2:10" ht="13" x14ac:dyDescent="0.25">
      <c r="B30" s="203">
        <v>2027</v>
      </c>
      <c r="C30" s="204">
        <v>0.18936544488983292</v>
      </c>
      <c r="D30" s="206">
        <v>0.18590735797060229</v>
      </c>
      <c r="E30" s="206">
        <v>0.18244927105137168</v>
      </c>
      <c r="F30" s="208">
        <v>0.17290434596153126</v>
      </c>
      <c r="G30" s="204">
        <v>7.6432939111409956E-2</v>
      </c>
      <c r="H30" s="206">
        <v>7.5037163091696932E-2</v>
      </c>
      <c r="I30" s="206">
        <v>7.3641387071983908E-2</v>
      </c>
      <c r="J30" s="209">
        <v>6.9788800985651364E-2</v>
      </c>
    </row>
    <row r="31" spans="2:10" ht="13" x14ac:dyDescent="0.25">
      <c r="B31" s="203">
        <v>2028</v>
      </c>
      <c r="C31" s="204">
        <v>0.17055258191511677</v>
      </c>
      <c r="D31" s="206">
        <v>0.16743804508446747</v>
      </c>
      <c r="E31" s="206">
        <v>0.16432350825381817</v>
      </c>
      <c r="F31" s="208">
        <v>0.15572684153246502</v>
      </c>
      <c r="G31" s="204">
        <v>7.067686589395053E-2</v>
      </c>
      <c r="H31" s="206">
        <v>6.9386204096692453E-2</v>
      </c>
      <c r="I31" s="206">
        <v>6.8095542299434375E-2</v>
      </c>
      <c r="J31" s="210">
        <v>6.4533089862903945E-2</v>
      </c>
    </row>
    <row r="32" spans="2:10" ht="13" x14ac:dyDescent="0.25">
      <c r="B32" s="203">
        <v>2029</v>
      </c>
      <c r="C32" s="204">
        <v>0.15067190225768007</v>
      </c>
      <c r="D32" s="206">
        <v>0.14792041539271375</v>
      </c>
      <c r="E32" s="206">
        <v>0.14516892852774743</v>
      </c>
      <c r="F32" s="208">
        <v>0.13757434324831597</v>
      </c>
      <c r="G32" s="204">
        <v>6.6174907784438158E-2</v>
      </c>
      <c r="H32" s="206">
        <v>6.4966458253829282E-2</v>
      </c>
      <c r="I32" s="206">
        <v>6.3758008723220419E-2</v>
      </c>
      <c r="J32" s="209">
        <v>6.0422476530443504E-2</v>
      </c>
    </row>
    <row r="33" spans="2:10" ht="13" x14ac:dyDescent="0.25">
      <c r="B33" s="203">
        <v>2030</v>
      </c>
      <c r="C33" s="204">
        <v>0.12966279672319522</v>
      </c>
      <c r="D33" s="206">
        <v>0.12729496651256625</v>
      </c>
      <c r="E33" s="206">
        <v>0.12492713630193729</v>
      </c>
      <c r="F33" s="208">
        <v>0.11839151053144831</v>
      </c>
      <c r="G33" s="204">
        <v>5.2520671613272486E-2</v>
      </c>
      <c r="H33" s="206">
        <v>5.1561568184446141E-2</v>
      </c>
      <c r="I33" s="206">
        <v>5.0602464755619796E-2</v>
      </c>
      <c r="J33" s="209">
        <v>4.7955171441317189E-2</v>
      </c>
    </row>
    <row r="34" spans="2:10" ht="13" x14ac:dyDescent="0.25">
      <c r="B34" s="203">
        <v>2031</v>
      </c>
      <c r="C34" s="204">
        <v>0.10491111320099197</v>
      </c>
      <c r="D34" s="206">
        <v>0.10299528453196878</v>
      </c>
      <c r="E34" s="206">
        <v>0.10107945586294559</v>
      </c>
      <c r="F34" s="208">
        <v>9.579143345115973E-2</v>
      </c>
      <c r="G34" s="204">
        <v>4.1592735489887581E-2</v>
      </c>
      <c r="H34" s="206">
        <v>4.0833191980688868E-2</v>
      </c>
      <c r="I34" s="206">
        <v>4.0073648471490149E-2</v>
      </c>
      <c r="J34" s="209">
        <v>3.7977175459935765E-2</v>
      </c>
    </row>
    <row r="35" spans="2:10" ht="13" x14ac:dyDescent="0.25">
      <c r="B35" s="203">
        <v>2032</v>
      </c>
      <c r="C35" s="204">
        <v>8.4884345789392038E-2</v>
      </c>
      <c r="D35" s="206">
        <v>8.3334234859742146E-2</v>
      </c>
      <c r="E35" s="206">
        <v>8.178412393009224E-2</v>
      </c>
      <c r="F35" s="208">
        <v>7.7505546482494997E-2</v>
      </c>
      <c r="G35" s="204">
        <v>3.5949445641281413E-2</v>
      </c>
      <c r="H35" s="206">
        <v>3.529295676709409E-2</v>
      </c>
      <c r="I35" s="206">
        <v>3.4636467892906767E-2</v>
      </c>
      <c r="J35" s="209">
        <v>3.2824443709366068E-2</v>
      </c>
    </row>
    <row r="36" spans="2:10" ht="13" x14ac:dyDescent="0.25">
      <c r="B36" s="203">
        <v>2033</v>
      </c>
      <c r="C36" s="204">
        <v>6.8680542415833865E-2</v>
      </c>
      <c r="D36" s="206">
        <v>6.7426336372740675E-2</v>
      </c>
      <c r="E36" s="206">
        <v>6.6172130329647486E-2</v>
      </c>
      <c r="F36" s="208">
        <v>6.2710302154659586E-2</v>
      </c>
      <c r="G36" s="204">
        <v>3.1219575524093546E-2</v>
      </c>
      <c r="H36" s="206">
        <v>3.0649460919464341E-2</v>
      </c>
      <c r="I36" s="206">
        <v>3.0079346314835137E-2</v>
      </c>
      <c r="J36" s="209">
        <v>2.8505730231460216E-2</v>
      </c>
    </row>
    <row r="37" spans="2:10" ht="13" x14ac:dyDescent="0.25">
      <c r="B37" s="203">
        <v>2034</v>
      </c>
      <c r="C37" s="204">
        <v>5.5569927089225903E-2</v>
      </c>
      <c r="D37" s="206">
        <v>5.4555139845007997E-2</v>
      </c>
      <c r="E37" s="206">
        <v>5.3540352600790084E-2</v>
      </c>
      <c r="F37" s="208">
        <v>5.0739362210895395E-2</v>
      </c>
      <c r="G37" s="204">
        <v>2.8341587961970532E-2</v>
      </c>
      <c r="H37" s="206">
        <v>2.7824029572906826E-2</v>
      </c>
      <c r="I37" s="206">
        <v>2.7306471183843117E-2</v>
      </c>
      <c r="J37" s="209">
        <v>2.587791945318544E-2</v>
      </c>
    </row>
    <row r="38" spans="2:10" ht="13" x14ac:dyDescent="0.25">
      <c r="B38" s="203">
        <v>2035</v>
      </c>
      <c r="C38" s="204">
        <v>4.4962032740002933E-2</v>
      </c>
      <c r="D38" s="206">
        <v>4.4140960989712492E-2</v>
      </c>
      <c r="E38" s="206">
        <v>4.3319889239422052E-2</v>
      </c>
      <c r="F38" s="208">
        <v>4.1053587514522073E-2</v>
      </c>
      <c r="G38" s="204">
        <v>2.528338556721977E-2</v>
      </c>
      <c r="H38" s="206">
        <v>2.4821674377225565E-2</v>
      </c>
      <c r="I38" s="206">
        <v>2.4359963187231357E-2</v>
      </c>
      <c r="J38" s="209">
        <v>2.308555949971032E-2</v>
      </c>
    </row>
    <row r="39" spans="2:10" ht="13" x14ac:dyDescent="0.25">
      <c r="B39" s="203">
        <v>2036</v>
      </c>
      <c r="C39" s="204">
        <v>3.6379108161634567E-2</v>
      </c>
      <c r="D39" s="206">
        <v>3.5714773028367709E-2</v>
      </c>
      <c r="E39" s="206">
        <v>3.5050437895100858E-2</v>
      </c>
      <c r="F39" s="208">
        <v>3.3216756663342784E-2</v>
      </c>
      <c r="G39" s="204">
        <v>2.0915030075598248E-2</v>
      </c>
      <c r="H39" s="206">
        <v>2.0533091375209596E-2</v>
      </c>
      <c r="I39" s="206">
        <v>2.0151152674820948E-2</v>
      </c>
      <c r="J39" s="209">
        <v>1.9096935019432527E-2</v>
      </c>
    </row>
    <row r="40" spans="2:10" ht="13" x14ac:dyDescent="0.25">
      <c r="B40" s="203">
        <v>2037</v>
      </c>
      <c r="C40" s="204">
        <v>2.943460137331461E-2</v>
      </c>
      <c r="D40" s="206">
        <v>2.8897082978440382E-2</v>
      </c>
      <c r="E40" s="206">
        <v>2.8359564583566154E-2</v>
      </c>
      <c r="F40" s="208">
        <v>2.6875919743711393E-2</v>
      </c>
      <c r="G40" s="204">
        <v>1.8603133448255052E-2</v>
      </c>
      <c r="H40" s="206">
        <v>1.8263413324176771E-2</v>
      </c>
      <c r="I40" s="206">
        <v>1.7923693200098494E-2</v>
      </c>
      <c r="J40" s="209">
        <v>1.6986006203913939E-2</v>
      </c>
    </row>
    <row r="41" spans="2:10" ht="13" x14ac:dyDescent="0.25">
      <c r="B41" s="203">
        <v>2038</v>
      </c>
      <c r="C41" s="204">
        <v>2.3815750352001092E-2</v>
      </c>
      <c r="D41" s="206">
        <v>2.3380840303803916E-2</v>
      </c>
      <c r="E41" s="206">
        <v>2.2945930255606737E-2</v>
      </c>
      <c r="F41" s="208">
        <v>2.1745502409858859E-2</v>
      </c>
      <c r="G41" s="204">
        <v>1.8171754768706999E-2</v>
      </c>
      <c r="H41" s="206">
        <v>1.7839912243257382E-2</v>
      </c>
      <c r="I41" s="206">
        <v>1.7508069717807766E-2</v>
      </c>
      <c r="J41" s="209">
        <v>1.6592126272480846E-2</v>
      </c>
    </row>
    <row r="42" spans="2:10" ht="13" x14ac:dyDescent="0.25">
      <c r="B42" s="203">
        <v>2039</v>
      </c>
      <c r="C42" s="204">
        <v>1.9269497066913034E-2</v>
      </c>
      <c r="D42" s="206">
        <v>1.8917608179339001E-2</v>
      </c>
      <c r="E42" s="206">
        <v>1.8565719291764971E-2</v>
      </c>
      <c r="F42" s="208">
        <v>1.7594444378701571E-2</v>
      </c>
      <c r="G42" s="204">
        <v>1.7205675041940011E-2</v>
      </c>
      <c r="H42" s="206">
        <v>1.689147452962542E-2</v>
      </c>
      <c r="I42" s="206">
        <v>1.6577274017310833E-2</v>
      </c>
      <c r="J42" s="209">
        <v>1.5710025615729453E-2</v>
      </c>
    </row>
    <row r="43" spans="2:10" ht="13" x14ac:dyDescent="0.25">
      <c r="B43" s="203">
        <v>2040</v>
      </c>
      <c r="C43" s="204">
        <v>1.5591090422249522E-2</v>
      </c>
      <c r="D43" s="206">
        <v>1.5306374560403188E-2</v>
      </c>
      <c r="E43" s="206">
        <v>1.5021658698556857E-2</v>
      </c>
      <c r="F43" s="208">
        <v>1.4235793092316623E-2</v>
      </c>
      <c r="G43" s="204">
        <v>1.5591090422249522E-2</v>
      </c>
      <c r="H43" s="206">
        <v>1.5306374560403188E-2</v>
      </c>
      <c r="I43" s="206">
        <v>1.5021658698556857E-2</v>
      </c>
      <c r="J43" s="209">
        <v>1.4235793092316623E-2</v>
      </c>
    </row>
    <row r="44" spans="2:10" ht="13" x14ac:dyDescent="0.25">
      <c r="B44" s="203">
        <v>2041</v>
      </c>
      <c r="C44" s="204">
        <v>1.2942762889479797E-2</v>
      </c>
      <c r="D44" s="206">
        <v>1.27064093188859E-2</v>
      </c>
      <c r="E44" s="206">
        <v>1.2470055748292005E-2</v>
      </c>
      <c r="F44" s="208">
        <v>1.1817678529694802E-2</v>
      </c>
      <c r="G44" s="204">
        <v>1.2942762889479797E-2</v>
      </c>
      <c r="H44" s="206">
        <v>1.27064093188859E-2</v>
      </c>
      <c r="I44" s="206">
        <v>1.2470055748292005E-2</v>
      </c>
      <c r="J44" s="209">
        <v>1.1817678529694802E-2</v>
      </c>
    </row>
    <row r="45" spans="2:10" ht="13" x14ac:dyDescent="0.25">
      <c r="B45" s="203">
        <v>2042</v>
      </c>
      <c r="C45" s="204">
        <v>1.2282878549594242E-2</v>
      </c>
      <c r="D45" s="206">
        <v>1.2058575421494175E-2</v>
      </c>
      <c r="E45" s="206">
        <v>1.1834272293394109E-2</v>
      </c>
      <c r="F45" s="208">
        <v>1.1215156405003326E-2</v>
      </c>
      <c r="G45" s="204">
        <v>1.2282878549594242E-2</v>
      </c>
      <c r="H45" s="206">
        <v>1.2058575421494175E-2</v>
      </c>
      <c r="I45" s="206">
        <v>1.1834272293394109E-2</v>
      </c>
      <c r="J45" s="210">
        <v>1.1215156405003326E-2</v>
      </c>
    </row>
    <row r="46" spans="2:10" ht="13" x14ac:dyDescent="0.25">
      <c r="B46" s="203">
        <v>2043</v>
      </c>
      <c r="C46" s="204">
        <v>1.2032103877583921E-2</v>
      </c>
      <c r="D46" s="206">
        <v>1.1812380257711756E-2</v>
      </c>
      <c r="E46" s="206">
        <v>1.159265663783959E-2</v>
      </c>
      <c r="F46" s="208">
        <v>1.0986180993608244E-2</v>
      </c>
      <c r="G46" s="204">
        <v>1.2032103877583921E-2</v>
      </c>
      <c r="H46" s="206">
        <v>1.1812380257711756E-2</v>
      </c>
      <c r="I46" s="206">
        <v>1.159265663783959E-2</v>
      </c>
      <c r="J46" s="209">
        <v>1.0986180993608244E-2</v>
      </c>
    </row>
    <row r="47" spans="2:10" ht="13" x14ac:dyDescent="0.25">
      <c r="B47" s="203">
        <v>2044</v>
      </c>
      <c r="C47" s="204">
        <v>1.1308960943227662E-2</v>
      </c>
      <c r="D47" s="206">
        <v>1.1102442959280711E-2</v>
      </c>
      <c r="E47" s="206">
        <v>1.0895924975333761E-2</v>
      </c>
      <c r="F47" s="208">
        <v>1.0325899197347513E-2</v>
      </c>
      <c r="G47" s="204">
        <v>1.1308960943227662E-2</v>
      </c>
      <c r="H47" s="206">
        <v>1.1102442959280711E-2</v>
      </c>
      <c r="I47" s="206">
        <v>1.0895924975333761E-2</v>
      </c>
      <c r="J47" s="209">
        <v>1.0325899197347513E-2</v>
      </c>
    </row>
    <row r="48" spans="2:10" ht="13" x14ac:dyDescent="0.25">
      <c r="B48" s="203">
        <v>2045</v>
      </c>
      <c r="C48" s="204">
        <v>9.6039307215112085E-3</v>
      </c>
      <c r="D48" s="206">
        <v>9.428549055544768E-3</v>
      </c>
      <c r="E48" s="206">
        <v>9.2531673895783276E-3</v>
      </c>
      <c r="F48" s="208">
        <v>8.7690832983220186E-3</v>
      </c>
      <c r="G48" s="204">
        <v>9.6039307215112085E-3</v>
      </c>
      <c r="H48" s="206">
        <v>9.428549055544768E-3</v>
      </c>
      <c r="I48" s="206">
        <v>9.2531673895783276E-3</v>
      </c>
      <c r="J48" s="209">
        <v>8.7690832983220186E-3</v>
      </c>
    </row>
    <row r="49" spans="2:10" ht="13" x14ac:dyDescent="0.25">
      <c r="B49" s="203">
        <v>2046</v>
      </c>
      <c r="C49" s="204">
        <v>8.7195625414419661E-3</v>
      </c>
      <c r="D49" s="206">
        <v>8.5603307175814089E-3</v>
      </c>
      <c r="E49" s="206">
        <v>8.4010988937208535E-3</v>
      </c>
      <c r="F49" s="208">
        <v>7.9615911930278286E-3</v>
      </c>
      <c r="G49" s="204">
        <v>8.7195625414419661E-3</v>
      </c>
      <c r="H49" s="206">
        <v>8.5603307175814089E-3</v>
      </c>
      <c r="I49" s="206">
        <v>8.4010988937208535E-3</v>
      </c>
      <c r="J49" s="209">
        <v>7.9615911930278286E-3</v>
      </c>
    </row>
    <row r="50" spans="2:10" ht="13" x14ac:dyDescent="0.25">
      <c r="B50" s="203">
        <v>2047</v>
      </c>
      <c r="C50" s="204">
        <v>8.0398029828833584E-3</v>
      </c>
      <c r="D50" s="206">
        <v>7.8929845517568403E-3</v>
      </c>
      <c r="E50" s="206">
        <v>7.7461661206303239E-3</v>
      </c>
      <c r="F50" s="208">
        <v>7.3409215563258814E-3</v>
      </c>
      <c r="G50" s="204">
        <v>8.0398029828833584E-3</v>
      </c>
      <c r="H50" s="206">
        <v>7.8929845517568403E-3</v>
      </c>
      <c r="I50" s="206">
        <v>7.7461661206303239E-3</v>
      </c>
      <c r="J50" s="209">
        <v>7.3409215563258814E-3</v>
      </c>
    </row>
    <row r="51" spans="2:10" ht="13" x14ac:dyDescent="0.25">
      <c r="B51" s="203">
        <v>2048</v>
      </c>
      <c r="C51" s="204">
        <v>7.6306084759955118E-3</v>
      </c>
      <c r="D51" s="206">
        <v>7.4912625284180023E-3</v>
      </c>
      <c r="E51" s="206">
        <v>7.351916580840492E-3</v>
      </c>
      <c r="F51" s="208">
        <v>6.9672973788754726E-3</v>
      </c>
      <c r="G51" s="204">
        <v>7.6306084759955118E-3</v>
      </c>
      <c r="H51" s="206">
        <v>7.4912625284180023E-3</v>
      </c>
      <c r="I51" s="206">
        <v>7.351916580840492E-3</v>
      </c>
      <c r="J51" s="209">
        <v>6.9672973788754726E-3</v>
      </c>
    </row>
    <row r="52" spans="2:10" ht="13" x14ac:dyDescent="0.25">
      <c r="B52" s="203">
        <v>2049</v>
      </c>
      <c r="C52" s="204">
        <v>7.10059384493502E-3</v>
      </c>
      <c r="D52" s="206">
        <v>6.9709267311264559E-3</v>
      </c>
      <c r="E52" s="206">
        <v>6.8412596173178918E-3</v>
      </c>
      <c r="F52" s="208">
        <v>6.48335569042819E-3</v>
      </c>
      <c r="G52" s="204">
        <v>7.10059384493502E-3</v>
      </c>
      <c r="H52" s="206">
        <v>6.9709267311264559E-3</v>
      </c>
      <c r="I52" s="206">
        <v>6.8412596173178918E-3</v>
      </c>
      <c r="J52" s="209">
        <v>6.48335569042819E-3</v>
      </c>
    </row>
    <row r="53" spans="2:10" ht="13" x14ac:dyDescent="0.25">
      <c r="B53" s="203">
        <v>2050</v>
      </c>
      <c r="C53" s="204">
        <v>6.9786895894976596E-3</v>
      </c>
      <c r="D53" s="206">
        <v>6.8512486237139996E-3</v>
      </c>
      <c r="E53" s="206">
        <v>6.7238076579303396E-3</v>
      </c>
      <c r="F53" s="208">
        <v>6.3720482891830126E-3</v>
      </c>
      <c r="G53" s="204">
        <v>6.9786895894976596E-3</v>
      </c>
      <c r="H53" s="206">
        <v>6.8512486237139996E-3</v>
      </c>
      <c r="I53" s="206">
        <v>6.7238076579303396E-3</v>
      </c>
      <c r="J53" s="209">
        <v>6.3720482891830126E-3</v>
      </c>
    </row>
    <row r="54" spans="2:10" ht="13" x14ac:dyDescent="0.25">
      <c r="B54" s="203">
        <v>2051</v>
      </c>
      <c r="C54" s="204">
        <v>6.9786895894976596E-3</v>
      </c>
      <c r="D54" s="206">
        <v>6.8512486237139996E-3</v>
      </c>
      <c r="E54" s="206">
        <v>6.7238076579303396E-3</v>
      </c>
      <c r="F54" s="208">
        <v>6.3720482891830126E-3</v>
      </c>
      <c r="G54" s="204">
        <v>6.9786895894976596E-3</v>
      </c>
      <c r="H54" s="206">
        <v>6.8512486237139996E-3</v>
      </c>
      <c r="I54" s="206">
        <v>6.7238076579303396E-3</v>
      </c>
      <c r="J54" s="209">
        <v>6.3720482891830126E-3</v>
      </c>
    </row>
    <row r="55" spans="2:10" ht="13" x14ac:dyDescent="0.25">
      <c r="B55" s="203">
        <v>2052</v>
      </c>
      <c r="C55" s="204">
        <v>6.9786895894976596E-3</v>
      </c>
      <c r="D55" s="206">
        <v>6.8512486237139996E-3</v>
      </c>
      <c r="E55" s="206">
        <v>6.7238076579303396E-3</v>
      </c>
      <c r="F55" s="208">
        <v>6.3720482891830126E-3</v>
      </c>
      <c r="G55" s="204">
        <v>6.9786895894976596E-3</v>
      </c>
      <c r="H55" s="206">
        <v>6.8512486237139996E-3</v>
      </c>
      <c r="I55" s="206">
        <v>6.7238076579303396E-3</v>
      </c>
      <c r="J55" s="209">
        <v>6.3720482891830126E-3</v>
      </c>
    </row>
    <row r="56" spans="2:10" ht="13" x14ac:dyDescent="0.25">
      <c r="B56" s="203">
        <v>2053</v>
      </c>
      <c r="C56" s="204">
        <v>6.9786895894976596E-3</v>
      </c>
      <c r="D56" s="206">
        <v>6.8512486237139996E-3</v>
      </c>
      <c r="E56" s="206">
        <v>6.7238076579303396E-3</v>
      </c>
      <c r="F56" s="208">
        <v>6.3720482891830126E-3</v>
      </c>
      <c r="G56" s="204">
        <v>6.9786895894976596E-3</v>
      </c>
      <c r="H56" s="206">
        <v>6.8512486237139996E-3</v>
      </c>
      <c r="I56" s="206">
        <v>6.7238076579303396E-3</v>
      </c>
      <c r="J56" s="209">
        <v>6.3720482891830126E-3</v>
      </c>
    </row>
    <row r="57" spans="2:10" ht="13" x14ac:dyDescent="0.25">
      <c r="B57" s="203">
        <v>2054</v>
      </c>
      <c r="C57" s="204">
        <v>6.9786895894976596E-3</v>
      </c>
      <c r="D57" s="206">
        <v>6.8512486237139996E-3</v>
      </c>
      <c r="E57" s="206">
        <v>6.7238076579303396E-3</v>
      </c>
      <c r="F57" s="208">
        <v>6.3720482891830126E-3</v>
      </c>
      <c r="G57" s="204">
        <v>6.9786895894976596E-3</v>
      </c>
      <c r="H57" s="206">
        <v>6.8512486237139996E-3</v>
      </c>
      <c r="I57" s="206">
        <v>6.7238076579303396E-3</v>
      </c>
      <c r="J57" s="209">
        <v>6.3720482891830126E-3</v>
      </c>
    </row>
    <row r="58" spans="2:10" ht="13" x14ac:dyDescent="0.25">
      <c r="B58" s="203">
        <v>2055</v>
      </c>
      <c r="C58" s="204">
        <v>6.9786895894976596E-3</v>
      </c>
      <c r="D58" s="206">
        <v>6.8512486237139996E-3</v>
      </c>
      <c r="E58" s="206">
        <v>6.7238076579303396E-3</v>
      </c>
      <c r="F58" s="208">
        <v>6.3720482891830126E-3</v>
      </c>
      <c r="G58" s="204">
        <v>6.9786895894976596E-3</v>
      </c>
      <c r="H58" s="206">
        <v>6.8512486237139996E-3</v>
      </c>
      <c r="I58" s="206">
        <v>6.7238076579303396E-3</v>
      </c>
      <c r="J58" s="209">
        <v>6.3720482891830126E-3</v>
      </c>
    </row>
    <row r="59" spans="2:10" ht="13" x14ac:dyDescent="0.25">
      <c r="B59" s="203">
        <v>2056</v>
      </c>
      <c r="C59" s="204">
        <v>6.9786895894976596E-3</v>
      </c>
      <c r="D59" s="206">
        <v>6.8512486237139996E-3</v>
      </c>
      <c r="E59" s="206">
        <v>6.7238076579303396E-3</v>
      </c>
      <c r="F59" s="208">
        <v>6.3720482891830126E-3</v>
      </c>
      <c r="G59" s="204">
        <v>6.9786895894976596E-3</v>
      </c>
      <c r="H59" s="206">
        <v>6.8512486237139996E-3</v>
      </c>
      <c r="I59" s="206">
        <v>6.7238076579303396E-3</v>
      </c>
      <c r="J59" s="210">
        <v>6.3720482891830126E-3</v>
      </c>
    </row>
    <row r="60" spans="2:10" ht="13" x14ac:dyDescent="0.25">
      <c r="B60" s="203">
        <v>2057</v>
      </c>
      <c r="C60" s="204">
        <v>6.9786895894976596E-3</v>
      </c>
      <c r="D60" s="206">
        <v>6.8512486237139996E-3</v>
      </c>
      <c r="E60" s="206">
        <v>6.7238076579303396E-3</v>
      </c>
      <c r="F60" s="208">
        <v>6.3720482891830126E-3</v>
      </c>
      <c r="G60" s="204">
        <v>6.9786895894976596E-3</v>
      </c>
      <c r="H60" s="206">
        <v>6.8512486237139996E-3</v>
      </c>
      <c r="I60" s="206">
        <v>6.7238076579303396E-3</v>
      </c>
      <c r="J60" s="209">
        <v>6.3720482891830126E-3</v>
      </c>
    </row>
    <row r="61" spans="2:10" ht="13" x14ac:dyDescent="0.25">
      <c r="B61" s="203">
        <v>2058</v>
      </c>
      <c r="C61" s="204">
        <v>6.9786895894976596E-3</v>
      </c>
      <c r="D61" s="206">
        <v>6.8512486237139996E-3</v>
      </c>
      <c r="E61" s="206">
        <v>6.7238076579303396E-3</v>
      </c>
      <c r="F61" s="208">
        <v>6.3720482891830126E-3</v>
      </c>
      <c r="G61" s="204">
        <v>6.9786895894976596E-3</v>
      </c>
      <c r="H61" s="206">
        <v>6.8512486237139996E-3</v>
      </c>
      <c r="I61" s="206">
        <v>6.7238076579303396E-3</v>
      </c>
      <c r="J61" s="209">
        <v>6.3720482891830126E-3</v>
      </c>
    </row>
    <row r="62" spans="2:10" ht="13" x14ac:dyDescent="0.25">
      <c r="B62" s="203">
        <v>2059</v>
      </c>
      <c r="C62" s="204">
        <v>6.9786895894976596E-3</v>
      </c>
      <c r="D62" s="206">
        <v>6.8512486237139996E-3</v>
      </c>
      <c r="E62" s="206">
        <v>6.7238076579303396E-3</v>
      </c>
      <c r="F62" s="208">
        <v>6.3720482891830126E-3</v>
      </c>
      <c r="G62" s="204">
        <v>6.9786895894976596E-3</v>
      </c>
      <c r="H62" s="206">
        <v>6.8512486237139996E-3</v>
      </c>
      <c r="I62" s="206">
        <v>6.7238076579303396E-3</v>
      </c>
      <c r="J62" s="209">
        <v>6.3720482891830126E-3</v>
      </c>
    </row>
    <row r="63" spans="2:10" ht="13" x14ac:dyDescent="0.25">
      <c r="B63" s="203">
        <v>2060</v>
      </c>
      <c r="C63" s="204">
        <v>6.9786895894976596E-3</v>
      </c>
      <c r="D63" s="206">
        <v>6.8512486237139996E-3</v>
      </c>
      <c r="E63" s="206">
        <v>6.7238076579303396E-3</v>
      </c>
      <c r="F63" s="208">
        <v>6.3720482891830126E-3</v>
      </c>
      <c r="G63" s="204">
        <v>6.9786895894976596E-3</v>
      </c>
      <c r="H63" s="206">
        <v>6.8512486237139996E-3</v>
      </c>
      <c r="I63" s="206">
        <v>6.7238076579303396E-3</v>
      </c>
      <c r="J63" s="209">
        <v>6.3720482891830126E-3</v>
      </c>
    </row>
    <row r="64" spans="2:10" ht="13" x14ac:dyDescent="0.25">
      <c r="B64" s="203">
        <v>2061</v>
      </c>
      <c r="C64" s="204">
        <v>6.9786895894976596E-3</v>
      </c>
      <c r="D64" s="206">
        <v>6.8512486237139996E-3</v>
      </c>
      <c r="E64" s="206">
        <v>6.7238076579303396E-3</v>
      </c>
      <c r="F64" s="208">
        <v>6.3720482891830126E-3</v>
      </c>
      <c r="G64" s="204">
        <v>6.9786895894976596E-3</v>
      </c>
      <c r="H64" s="206">
        <v>6.8512486237139996E-3</v>
      </c>
      <c r="I64" s="206">
        <v>6.7238076579303396E-3</v>
      </c>
      <c r="J64" s="209">
        <v>6.3720482891830126E-3</v>
      </c>
    </row>
    <row r="65" spans="2:10" ht="13" x14ac:dyDescent="0.25">
      <c r="B65" s="203">
        <v>2062</v>
      </c>
      <c r="C65" s="204">
        <v>6.9786895894976596E-3</v>
      </c>
      <c r="D65" s="206">
        <v>6.8512486237139996E-3</v>
      </c>
      <c r="E65" s="206">
        <v>6.7238076579303396E-3</v>
      </c>
      <c r="F65" s="208">
        <v>6.3720482891830126E-3</v>
      </c>
      <c r="G65" s="204">
        <v>6.9786895894976596E-3</v>
      </c>
      <c r="H65" s="206">
        <v>6.8512486237139996E-3</v>
      </c>
      <c r="I65" s="206">
        <v>6.7238076579303396E-3</v>
      </c>
      <c r="J65" s="209">
        <v>6.3720482891830126E-3</v>
      </c>
    </row>
    <row r="66" spans="2:10" ht="13" x14ac:dyDescent="0.25">
      <c r="B66" s="203">
        <v>2063</v>
      </c>
      <c r="C66" s="204">
        <v>6.9786895894976596E-3</v>
      </c>
      <c r="D66" s="206">
        <v>6.8512486237139996E-3</v>
      </c>
      <c r="E66" s="206">
        <v>6.7238076579303396E-3</v>
      </c>
      <c r="F66" s="208">
        <v>6.3720482891830126E-3</v>
      </c>
      <c r="G66" s="204">
        <v>6.9786895894976596E-3</v>
      </c>
      <c r="H66" s="206">
        <v>6.8512486237139996E-3</v>
      </c>
      <c r="I66" s="206">
        <v>6.7238076579303396E-3</v>
      </c>
      <c r="J66" s="209">
        <v>6.3720482891830126E-3</v>
      </c>
    </row>
    <row r="67" spans="2:10" ht="13" x14ac:dyDescent="0.25">
      <c r="B67" s="203">
        <v>2064</v>
      </c>
      <c r="C67" s="204">
        <v>6.9786895894976596E-3</v>
      </c>
      <c r="D67" s="206">
        <v>6.8512486237139996E-3</v>
      </c>
      <c r="E67" s="206">
        <v>6.7238076579303396E-3</v>
      </c>
      <c r="F67" s="208">
        <v>6.3720482891830126E-3</v>
      </c>
      <c r="G67" s="204">
        <v>6.9786895894976596E-3</v>
      </c>
      <c r="H67" s="206">
        <v>6.8512486237139996E-3</v>
      </c>
      <c r="I67" s="206">
        <v>6.7238076579303396E-3</v>
      </c>
      <c r="J67" s="209">
        <v>6.3720482891830126E-3</v>
      </c>
    </row>
    <row r="68" spans="2:10" ht="13" x14ac:dyDescent="0.25">
      <c r="B68" s="203">
        <v>2065</v>
      </c>
      <c r="C68" s="204">
        <v>6.9786895894976596E-3</v>
      </c>
      <c r="D68" s="206">
        <v>6.8512486237139996E-3</v>
      </c>
      <c r="E68" s="206">
        <v>6.7238076579303396E-3</v>
      </c>
      <c r="F68" s="208">
        <v>6.3720482891830126E-3</v>
      </c>
      <c r="G68" s="204">
        <v>6.9786895894976596E-3</v>
      </c>
      <c r="H68" s="206">
        <v>6.8512486237139996E-3</v>
      </c>
      <c r="I68" s="206">
        <v>6.7238076579303396E-3</v>
      </c>
      <c r="J68" s="209">
        <v>6.3720482891830126E-3</v>
      </c>
    </row>
    <row r="69" spans="2:10" ht="13" x14ac:dyDescent="0.25">
      <c r="B69" s="203">
        <v>2066</v>
      </c>
      <c r="C69" s="204">
        <v>6.9786895894976596E-3</v>
      </c>
      <c r="D69" s="206">
        <v>6.8512486237139996E-3</v>
      </c>
      <c r="E69" s="206">
        <v>6.7238076579303396E-3</v>
      </c>
      <c r="F69" s="208">
        <v>6.3720482891830126E-3</v>
      </c>
      <c r="G69" s="204">
        <v>6.9786895894976596E-3</v>
      </c>
      <c r="H69" s="206">
        <v>6.8512486237139996E-3</v>
      </c>
      <c r="I69" s="206">
        <v>6.7238076579303396E-3</v>
      </c>
      <c r="J69" s="209">
        <v>6.3720482891830126E-3</v>
      </c>
    </row>
    <row r="70" spans="2:10" ht="13" x14ac:dyDescent="0.25">
      <c r="B70" s="203">
        <v>2067</v>
      </c>
      <c r="C70" s="204">
        <v>6.9786895894976596E-3</v>
      </c>
      <c r="D70" s="206">
        <v>6.8512486237139996E-3</v>
      </c>
      <c r="E70" s="206">
        <v>6.7238076579303396E-3</v>
      </c>
      <c r="F70" s="208">
        <v>6.3720482891830126E-3</v>
      </c>
      <c r="G70" s="204">
        <v>6.9786895894976596E-3</v>
      </c>
      <c r="H70" s="206">
        <v>6.8512486237139996E-3</v>
      </c>
      <c r="I70" s="206">
        <v>6.7238076579303396E-3</v>
      </c>
      <c r="J70" s="209">
        <v>6.3720482891830126E-3</v>
      </c>
    </row>
    <row r="71" spans="2:10" ht="13" x14ac:dyDescent="0.25">
      <c r="B71" s="203">
        <v>2068</v>
      </c>
      <c r="C71" s="204">
        <v>6.9786895894976596E-3</v>
      </c>
      <c r="D71" s="206">
        <v>6.8512486237139996E-3</v>
      </c>
      <c r="E71" s="206">
        <v>6.7238076579303396E-3</v>
      </c>
      <c r="F71" s="208">
        <v>6.3720482891830126E-3</v>
      </c>
      <c r="G71" s="204">
        <v>6.9786895894976596E-3</v>
      </c>
      <c r="H71" s="206">
        <v>6.8512486237139996E-3</v>
      </c>
      <c r="I71" s="206">
        <v>6.7238076579303396E-3</v>
      </c>
      <c r="J71" s="209">
        <v>6.3720482891830126E-3</v>
      </c>
    </row>
    <row r="72" spans="2:10" ht="13" x14ac:dyDescent="0.25">
      <c r="B72" s="203">
        <v>2069</v>
      </c>
      <c r="C72" s="204">
        <v>6.9786895894976596E-3</v>
      </c>
      <c r="D72" s="206">
        <v>6.8512486237139996E-3</v>
      </c>
      <c r="E72" s="206">
        <v>6.7238076579303396E-3</v>
      </c>
      <c r="F72" s="208">
        <v>6.3720482891830126E-3</v>
      </c>
      <c r="G72" s="204">
        <v>6.9786895894976596E-3</v>
      </c>
      <c r="H72" s="206">
        <v>6.8512486237139996E-3</v>
      </c>
      <c r="I72" s="206">
        <v>6.7238076579303396E-3</v>
      </c>
      <c r="J72" s="209">
        <v>6.3720482891830126E-3</v>
      </c>
    </row>
    <row r="73" spans="2:10" ht="13" x14ac:dyDescent="0.25">
      <c r="B73" s="203">
        <v>2070</v>
      </c>
      <c r="C73" s="204">
        <v>6.9786895894976596E-3</v>
      </c>
      <c r="D73" s="206">
        <v>6.8512486237139996E-3</v>
      </c>
      <c r="E73" s="206">
        <v>6.7238076579303396E-3</v>
      </c>
      <c r="F73" s="208">
        <v>6.3720482891830126E-3</v>
      </c>
      <c r="G73" s="204">
        <v>6.9786895894976596E-3</v>
      </c>
      <c r="H73" s="206">
        <v>6.8512486237139996E-3</v>
      </c>
      <c r="I73" s="206">
        <v>6.7238076579303396E-3</v>
      </c>
      <c r="J73" s="210">
        <v>6.3720482891830126E-3</v>
      </c>
    </row>
    <row r="74" spans="2:10" ht="13" x14ac:dyDescent="0.25">
      <c r="B74" s="203">
        <v>2071</v>
      </c>
      <c r="C74" s="204">
        <v>6.9786895894976596E-3</v>
      </c>
      <c r="D74" s="206">
        <v>6.8512486237139996E-3</v>
      </c>
      <c r="E74" s="206">
        <v>6.7238076579303396E-3</v>
      </c>
      <c r="F74" s="208">
        <v>6.3720482891830126E-3</v>
      </c>
      <c r="G74" s="204">
        <v>6.9786895894976596E-3</v>
      </c>
      <c r="H74" s="206">
        <v>6.8512486237139996E-3</v>
      </c>
      <c r="I74" s="206">
        <v>6.7238076579303396E-3</v>
      </c>
      <c r="J74" s="209">
        <v>6.3720482891830126E-3</v>
      </c>
    </row>
    <row r="75" spans="2:10" ht="13" x14ac:dyDescent="0.25">
      <c r="B75" s="203">
        <v>2072</v>
      </c>
      <c r="C75" s="204">
        <v>6.9786895894976596E-3</v>
      </c>
      <c r="D75" s="206">
        <v>6.8512486237139996E-3</v>
      </c>
      <c r="E75" s="206">
        <v>6.7238076579303396E-3</v>
      </c>
      <c r="F75" s="208">
        <v>6.3720482891830126E-3</v>
      </c>
      <c r="G75" s="204">
        <v>6.9786895894976596E-3</v>
      </c>
      <c r="H75" s="206">
        <v>6.8512486237139996E-3</v>
      </c>
      <c r="I75" s="206">
        <v>6.7238076579303396E-3</v>
      </c>
      <c r="J75" s="209">
        <v>6.3720482891830126E-3</v>
      </c>
    </row>
    <row r="76" spans="2:10" ht="13" x14ac:dyDescent="0.25">
      <c r="B76" s="203">
        <v>2073</v>
      </c>
      <c r="C76" s="204">
        <v>6.9786895894976596E-3</v>
      </c>
      <c r="D76" s="206">
        <v>6.8512486237139996E-3</v>
      </c>
      <c r="E76" s="206">
        <v>6.7238076579303396E-3</v>
      </c>
      <c r="F76" s="208">
        <v>6.3720482891830126E-3</v>
      </c>
      <c r="G76" s="204">
        <v>6.9786895894976596E-3</v>
      </c>
      <c r="H76" s="206">
        <v>6.8512486237139996E-3</v>
      </c>
      <c r="I76" s="206">
        <v>6.7238076579303396E-3</v>
      </c>
      <c r="J76" s="209">
        <v>6.3720482891830126E-3</v>
      </c>
    </row>
    <row r="77" spans="2:10" ht="13" x14ac:dyDescent="0.25">
      <c r="B77" s="203">
        <v>2074</v>
      </c>
      <c r="C77" s="204">
        <v>6.9786895894976596E-3</v>
      </c>
      <c r="D77" s="206">
        <v>6.8512486237139996E-3</v>
      </c>
      <c r="E77" s="206">
        <v>6.7238076579303396E-3</v>
      </c>
      <c r="F77" s="208">
        <v>6.3720482891830126E-3</v>
      </c>
      <c r="G77" s="204">
        <v>6.9786895894976596E-3</v>
      </c>
      <c r="H77" s="206">
        <v>6.8512486237139996E-3</v>
      </c>
      <c r="I77" s="206">
        <v>6.7238076579303396E-3</v>
      </c>
      <c r="J77" s="209">
        <v>6.3720482891830126E-3</v>
      </c>
    </row>
    <row r="78" spans="2:10" ht="13" x14ac:dyDescent="0.25">
      <c r="B78" s="203">
        <v>2075</v>
      </c>
      <c r="C78" s="204">
        <v>6.9786895894976596E-3</v>
      </c>
      <c r="D78" s="206">
        <v>6.8512486237139996E-3</v>
      </c>
      <c r="E78" s="206">
        <v>6.7238076579303396E-3</v>
      </c>
      <c r="F78" s="208">
        <v>6.3720482891830126E-3</v>
      </c>
      <c r="G78" s="204">
        <v>6.9786895894976596E-3</v>
      </c>
      <c r="H78" s="206">
        <v>6.8512486237139996E-3</v>
      </c>
      <c r="I78" s="206">
        <v>6.7238076579303396E-3</v>
      </c>
      <c r="J78" s="209">
        <v>6.3720482891830126E-3</v>
      </c>
    </row>
    <row r="79" spans="2:10" ht="13" x14ac:dyDescent="0.25">
      <c r="B79" s="203">
        <v>2076</v>
      </c>
      <c r="C79" s="204">
        <v>6.9786895894976596E-3</v>
      </c>
      <c r="D79" s="206">
        <v>6.8512486237139996E-3</v>
      </c>
      <c r="E79" s="206">
        <v>6.7238076579303396E-3</v>
      </c>
      <c r="F79" s="208">
        <v>6.3720482891830126E-3</v>
      </c>
      <c r="G79" s="204">
        <v>6.9786895894976596E-3</v>
      </c>
      <c r="H79" s="206">
        <v>6.8512486237139996E-3</v>
      </c>
      <c r="I79" s="206">
        <v>6.7238076579303396E-3</v>
      </c>
      <c r="J79" s="209">
        <v>6.3720482891830126E-3</v>
      </c>
    </row>
    <row r="80" spans="2:10" ht="13" x14ac:dyDescent="0.25">
      <c r="B80" s="203">
        <v>2077</v>
      </c>
      <c r="C80" s="204">
        <v>6.9786895894976596E-3</v>
      </c>
      <c r="D80" s="206">
        <v>6.8512486237139996E-3</v>
      </c>
      <c r="E80" s="206">
        <v>6.7238076579303396E-3</v>
      </c>
      <c r="F80" s="208">
        <v>6.3720482891830126E-3</v>
      </c>
      <c r="G80" s="204">
        <v>6.9786895894976596E-3</v>
      </c>
      <c r="H80" s="206">
        <v>6.8512486237139996E-3</v>
      </c>
      <c r="I80" s="206">
        <v>6.7238076579303396E-3</v>
      </c>
      <c r="J80" s="209">
        <v>6.3720482891830126E-3</v>
      </c>
    </row>
    <row r="81" spans="2:10" ht="13" x14ac:dyDescent="0.25">
      <c r="B81" s="203">
        <v>2078</v>
      </c>
      <c r="C81" s="204">
        <v>6.9786895894976596E-3</v>
      </c>
      <c r="D81" s="206">
        <v>6.8512486237139996E-3</v>
      </c>
      <c r="E81" s="206">
        <v>6.7238076579303396E-3</v>
      </c>
      <c r="F81" s="208">
        <v>6.3720482891830126E-3</v>
      </c>
      <c r="G81" s="204">
        <v>6.9786895894976596E-3</v>
      </c>
      <c r="H81" s="206">
        <v>6.8512486237139996E-3</v>
      </c>
      <c r="I81" s="206">
        <v>6.7238076579303396E-3</v>
      </c>
      <c r="J81" s="209">
        <v>6.3720482891830126E-3</v>
      </c>
    </row>
    <row r="82" spans="2:10" ht="13" x14ac:dyDescent="0.25">
      <c r="B82" s="203">
        <v>2079</v>
      </c>
      <c r="C82" s="204">
        <v>6.9786895894976596E-3</v>
      </c>
      <c r="D82" s="206">
        <v>6.8512486237139996E-3</v>
      </c>
      <c r="E82" s="206">
        <v>6.7238076579303396E-3</v>
      </c>
      <c r="F82" s="208">
        <v>6.3720482891830126E-3</v>
      </c>
      <c r="G82" s="204">
        <v>6.9786895894976596E-3</v>
      </c>
      <c r="H82" s="206">
        <v>6.8512486237139996E-3</v>
      </c>
      <c r="I82" s="206">
        <v>6.7238076579303396E-3</v>
      </c>
      <c r="J82" s="209">
        <v>6.3720482891830126E-3</v>
      </c>
    </row>
    <row r="83" spans="2:10" ht="13" x14ac:dyDescent="0.25">
      <c r="B83" s="203">
        <v>2080</v>
      </c>
      <c r="C83" s="204">
        <v>6.9786895894976596E-3</v>
      </c>
      <c r="D83" s="206">
        <v>6.8512486237139996E-3</v>
      </c>
      <c r="E83" s="206">
        <v>6.7238076579303396E-3</v>
      </c>
      <c r="F83" s="208">
        <v>6.3720482891830126E-3</v>
      </c>
      <c r="G83" s="204">
        <v>6.9786895894976596E-3</v>
      </c>
      <c r="H83" s="206">
        <v>6.8512486237139996E-3</v>
      </c>
      <c r="I83" s="206">
        <v>6.7238076579303396E-3</v>
      </c>
      <c r="J83" s="209">
        <v>6.3720482891830126E-3</v>
      </c>
    </row>
    <row r="84" spans="2:10" ht="13" x14ac:dyDescent="0.25">
      <c r="B84" s="203">
        <v>2081</v>
      </c>
      <c r="C84" s="204">
        <v>6.9786895894976596E-3</v>
      </c>
      <c r="D84" s="206">
        <v>6.8512486237139996E-3</v>
      </c>
      <c r="E84" s="206">
        <v>6.7238076579303396E-3</v>
      </c>
      <c r="F84" s="208">
        <v>6.3720482891830126E-3</v>
      </c>
      <c r="G84" s="204">
        <v>6.9786895894976596E-3</v>
      </c>
      <c r="H84" s="206">
        <v>6.8512486237139996E-3</v>
      </c>
      <c r="I84" s="206">
        <v>6.7238076579303396E-3</v>
      </c>
      <c r="J84" s="209">
        <v>6.3720482891830126E-3</v>
      </c>
    </row>
    <row r="85" spans="2:10" ht="13" x14ac:dyDescent="0.25">
      <c r="B85" s="203">
        <v>2082</v>
      </c>
      <c r="C85" s="204">
        <v>6.9786895894976596E-3</v>
      </c>
      <c r="D85" s="206">
        <v>6.8512486237139996E-3</v>
      </c>
      <c r="E85" s="206">
        <v>6.7238076579303396E-3</v>
      </c>
      <c r="F85" s="208">
        <v>6.3720482891830126E-3</v>
      </c>
      <c r="G85" s="204">
        <v>6.9786895894976596E-3</v>
      </c>
      <c r="H85" s="206">
        <v>6.8512486237139996E-3</v>
      </c>
      <c r="I85" s="206">
        <v>6.7238076579303396E-3</v>
      </c>
      <c r="J85" s="209">
        <v>6.3720482891830126E-3</v>
      </c>
    </row>
    <row r="86" spans="2:10" ht="13" x14ac:dyDescent="0.25">
      <c r="B86" s="203">
        <v>2083</v>
      </c>
      <c r="C86" s="204">
        <v>6.9786895894976596E-3</v>
      </c>
      <c r="D86" s="206">
        <v>6.8512486237139996E-3</v>
      </c>
      <c r="E86" s="206">
        <v>6.7238076579303396E-3</v>
      </c>
      <c r="F86" s="208">
        <v>6.3720482891830126E-3</v>
      </c>
      <c r="G86" s="204">
        <v>6.9786895894976596E-3</v>
      </c>
      <c r="H86" s="206">
        <v>6.8512486237139996E-3</v>
      </c>
      <c r="I86" s="206">
        <v>6.7238076579303396E-3</v>
      </c>
      <c r="J86" s="209">
        <v>6.3720482891830126E-3</v>
      </c>
    </row>
    <row r="87" spans="2:10" ht="13" x14ac:dyDescent="0.25">
      <c r="B87" s="203">
        <v>2084</v>
      </c>
      <c r="C87" s="204">
        <v>6.9786895894976596E-3</v>
      </c>
      <c r="D87" s="206">
        <v>6.8512486237139996E-3</v>
      </c>
      <c r="E87" s="206">
        <v>6.7238076579303396E-3</v>
      </c>
      <c r="F87" s="208">
        <v>6.3720482891830126E-3</v>
      </c>
      <c r="G87" s="204">
        <v>6.9786895894976596E-3</v>
      </c>
      <c r="H87" s="206">
        <v>6.8512486237139996E-3</v>
      </c>
      <c r="I87" s="206">
        <v>6.7238076579303396E-3</v>
      </c>
      <c r="J87" s="210">
        <v>6.3720482891830126E-3</v>
      </c>
    </row>
    <row r="88" spans="2:10" ht="13" x14ac:dyDescent="0.25">
      <c r="B88" s="203">
        <v>2085</v>
      </c>
      <c r="C88" s="204">
        <v>6.9786895894976596E-3</v>
      </c>
      <c r="D88" s="206">
        <v>6.8512486237139996E-3</v>
      </c>
      <c r="E88" s="206">
        <v>6.7238076579303396E-3</v>
      </c>
      <c r="F88" s="208">
        <v>6.3720482891830126E-3</v>
      </c>
      <c r="G88" s="204">
        <v>6.9786895894976596E-3</v>
      </c>
      <c r="H88" s="206">
        <v>6.8512486237139996E-3</v>
      </c>
      <c r="I88" s="206">
        <v>6.7238076579303396E-3</v>
      </c>
      <c r="J88" s="209">
        <v>6.3720482891830126E-3</v>
      </c>
    </row>
    <row r="89" spans="2:10" ht="13" x14ac:dyDescent="0.25">
      <c r="B89" s="203">
        <v>2086</v>
      </c>
      <c r="C89" s="204">
        <v>6.9786895894976596E-3</v>
      </c>
      <c r="D89" s="206">
        <v>6.8512486237139996E-3</v>
      </c>
      <c r="E89" s="206">
        <v>6.7238076579303396E-3</v>
      </c>
      <c r="F89" s="208">
        <v>6.3720482891830126E-3</v>
      </c>
      <c r="G89" s="204">
        <v>6.9786895894976596E-3</v>
      </c>
      <c r="H89" s="206">
        <v>6.8512486237139996E-3</v>
      </c>
      <c r="I89" s="206">
        <v>6.7238076579303396E-3</v>
      </c>
      <c r="J89" s="209">
        <v>6.3720482891830126E-3</v>
      </c>
    </row>
    <row r="90" spans="2:10" ht="13" x14ac:dyDescent="0.25">
      <c r="B90" s="203">
        <v>2087</v>
      </c>
      <c r="C90" s="204">
        <v>6.9786895894976596E-3</v>
      </c>
      <c r="D90" s="206">
        <v>6.8512486237139996E-3</v>
      </c>
      <c r="E90" s="206">
        <v>6.7238076579303396E-3</v>
      </c>
      <c r="F90" s="208">
        <v>6.3720482891830126E-3</v>
      </c>
      <c r="G90" s="204">
        <v>6.9786895894976596E-3</v>
      </c>
      <c r="H90" s="206">
        <v>6.8512486237139996E-3</v>
      </c>
      <c r="I90" s="206">
        <v>6.7238076579303396E-3</v>
      </c>
      <c r="J90" s="209">
        <v>6.3720482891830126E-3</v>
      </c>
    </row>
    <row r="91" spans="2:10" ht="13" x14ac:dyDescent="0.25">
      <c r="B91" s="203">
        <v>2088</v>
      </c>
      <c r="C91" s="204">
        <v>6.9786895894976596E-3</v>
      </c>
      <c r="D91" s="206">
        <v>6.8512486237139996E-3</v>
      </c>
      <c r="E91" s="206">
        <v>6.7238076579303396E-3</v>
      </c>
      <c r="F91" s="208">
        <v>6.3720482891830126E-3</v>
      </c>
      <c r="G91" s="204">
        <v>6.9786895894976596E-3</v>
      </c>
      <c r="H91" s="206">
        <v>6.8512486237139996E-3</v>
      </c>
      <c r="I91" s="206">
        <v>6.7238076579303396E-3</v>
      </c>
      <c r="J91" s="209">
        <v>6.3720482891830126E-3</v>
      </c>
    </row>
    <row r="92" spans="2:10" ht="13" x14ac:dyDescent="0.25">
      <c r="B92" s="203">
        <v>2089</v>
      </c>
      <c r="C92" s="204">
        <v>6.9786895894976596E-3</v>
      </c>
      <c r="D92" s="206">
        <v>6.8512486237139996E-3</v>
      </c>
      <c r="E92" s="206">
        <v>6.7238076579303396E-3</v>
      </c>
      <c r="F92" s="208">
        <v>6.3720482891830126E-3</v>
      </c>
      <c r="G92" s="204">
        <v>6.9786895894976596E-3</v>
      </c>
      <c r="H92" s="206">
        <v>6.8512486237139996E-3</v>
      </c>
      <c r="I92" s="206">
        <v>6.7238076579303396E-3</v>
      </c>
      <c r="J92" s="209">
        <v>6.3720482891830126E-3</v>
      </c>
    </row>
    <row r="93" spans="2:10" ht="13" x14ac:dyDescent="0.25">
      <c r="B93" s="203">
        <v>2090</v>
      </c>
      <c r="C93" s="204">
        <v>6.9786895894976596E-3</v>
      </c>
      <c r="D93" s="206">
        <v>6.8512486237139996E-3</v>
      </c>
      <c r="E93" s="206">
        <v>6.7238076579303396E-3</v>
      </c>
      <c r="F93" s="208">
        <v>6.3720482891830126E-3</v>
      </c>
      <c r="G93" s="204">
        <v>6.9786895894976596E-3</v>
      </c>
      <c r="H93" s="206">
        <v>6.8512486237139996E-3</v>
      </c>
      <c r="I93" s="206">
        <v>6.7238076579303396E-3</v>
      </c>
      <c r="J93" s="209">
        <v>6.3720482891830126E-3</v>
      </c>
    </row>
    <row r="94" spans="2:10" ht="13" x14ac:dyDescent="0.25">
      <c r="B94" s="203">
        <v>2091</v>
      </c>
      <c r="C94" s="204">
        <v>6.9786895894976596E-3</v>
      </c>
      <c r="D94" s="206">
        <v>6.8512486237139996E-3</v>
      </c>
      <c r="E94" s="206">
        <v>6.7238076579303396E-3</v>
      </c>
      <c r="F94" s="208">
        <v>6.3720482891830126E-3</v>
      </c>
      <c r="G94" s="204">
        <v>6.9786895894976596E-3</v>
      </c>
      <c r="H94" s="206">
        <v>6.8512486237139996E-3</v>
      </c>
      <c r="I94" s="206">
        <v>6.7238076579303396E-3</v>
      </c>
      <c r="J94" s="209">
        <v>6.3720482891830126E-3</v>
      </c>
    </row>
    <row r="95" spans="2:10" ht="13" x14ac:dyDescent="0.25">
      <c r="B95" s="203">
        <v>2092</v>
      </c>
      <c r="C95" s="204">
        <v>6.9786895894976596E-3</v>
      </c>
      <c r="D95" s="206">
        <v>6.8512486237139996E-3</v>
      </c>
      <c r="E95" s="206">
        <v>6.7238076579303396E-3</v>
      </c>
      <c r="F95" s="208">
        <v>6.3720482891830126E-3</v>
      </c>
      <c r="G95" s="204">
        <v>6.9786895894976596E-3</v>
      </c>
      <c r="H95" s="206">
        <v>6.8512486237139996E-3</v>
      </c>
      <c r="I95" s="206">
        <v>6.7238076579303396E-3</v>
      </c>
      <c r="J95" s="209">
        <v>6.3720482891830126E-3</v>
      </c>
    </row>
    <row r="96" spans="2:10" ht="13" x14ac:dyDescent="0.25">
      <c r="B96" s="203">
        <v>2093</v>
      </c>
      <c r="C96" s="204">
        <v>6.9786895894976596E-3</v>
      </c>
      <c r="D96" s="206">
        <v>6.8512486237139996E-3</v>
      </c>
      <c r="E96" s="206">
        <v>6.7238076579303396E-3</v>
      </c>
      <c r="F96" s="208">
        <v>6.3720482891830126E-3</v>
      </c>
      <c r="G96" s="204">
        <v>6.9786895894976596E-3</v>
      </c>
      <c r="H96" s="206">
        <v>6.8512486237139996E-3</v>
      </c>
      <c r="I96" s="206">
        <v>6.7238076579303396E-3</v>
      </c>
      <c r="J96" s="209">
        <v>6.3720482891830126E-3</v>
      </c>
    </row>
    <row r="97" spans="2:10" ht="13" x14ac:dyDescent="0.25">
      <c r="B97" s="203">
        <v>2094</v>
      </c>
      <c r="C97" s="204">
        <v>6.9786895894976596E-3</v>
      </c>
      <c r="D97" s="206">
        <v>6.8512486237139996E-3</v>
      </c>
      <c r="E97" s="206">
        <v>6.7238076579303396E-3</v>
      </c>
      <c r="F97" s="208">
        <v>6.3720482891830126E-3</v>
      </c>
      <c r="G97" s="204">
        <v>6.9786895894976596E-3</v>
      </c>
      <c r="H97" s="206">
        <v>6.8512486237139996E-3</v>
      </c>
      <c r="I97" s="206">
        <v>6.7238076579303396E-3</v>
      </c>
      <c r="J97" s="209">
        <v>6.3720482891830126E-3</v>
      </c>
    </row>
    <row r="98" spans="2:10" ht="13" x14ac:dyDescent="0.25">
      <c r="B98" s="203">
        <v>2095</v>
      </c>
      <c r="C98" s="204">
        <v>6.9786895894976596E-3</v>
      </c>
      <c r="D98" s="206">
        <v>6.8512486237139996E-3</v>
      </c>
      <c r="E98" s="206">
        <v>6.7238076579303396E-3</v>
      </c>
      <c r="F98" s="208">
        <v>6.3720482891830126E-3</v>
      </c>
      <c r="G98" s="204">
        <v>6.9786895894976596E-3</v>
      </c>
      <c r="H98" s="206">
        <v>6.8512486237139996E-3</v>
      </c>
      <c r="I98" s="206">
        <v>6.7238076579303396E-3</v>
      </c>
      <c r="J98" s="209">
        <v>6.3720482891830126E-3</v>
      </c>
    </row>
    <row r="99" spans="2:10" ht="13" x14ac:dyDescent="0.25">
      <c r="B99" s="203">
        <v>2096</v>
      </c>
      <c r="C99" s="204">
        <v>6.9786895894976596E-3</v>
      </c>
      <c r="D99" s="206">
        <v>6.8512486237139996E-3</v>
      </c>
      <c r="E99" s="206">
        <v>6.7238076579303396E-3</v>
      </c>
      <c r="F99" s="208">
        <v>6.3720482891830126E-3</v>
      </c>
      <c r="G99" s="204">
        <v>6.9786895894976596E-3</v>
      </c>
      <c r="H99" s="206">
        <v>6.8512486237139996E-3</v>
      </c>
      <c r="I99" s="206">
        <v>6.7238076579303396E-3</v>
      </c>
      <c r="J99" s="209">
        <v>6.3720482891830126E-3</v>
      </c>
    </row>
    <row r="100" spans="2:10" ht="13" x14ac:dyDescent="0.25">
      <c r="B100" s="203">
        <v>2097</v>
      </c>
      <c r="C100" s="204">
        <v>6.9786895894976596E-3</v>
      </c>
      <c r="D100" s="206">
        <v>6.8512486237139996E-3</v>
      </c>
      <c r="E100" s="206">
        <v>6.7238076579303396E-3</v>
      </c>
      <c r="F100" s="208">
        <v>6.3720482891830126E-3</v>
      </c>
      <c r="G100" s="204">
        <v>6.9786895894976596E-3</v>
      </c>
      <c r="H100" s="206">
        <v>6.8512486237139996E-3</v>
      </c>
      <c r="I100" s="206">
        <v>6.7238076579303396E-3</v>
      </c>
      <c r="J100" s="209">
        <v>6.3720482891830126E-3</v>
      </c>
    </row>
    <row r="101" spans="2:10" ht="13" x14ac:dyDescent="0.25">
      <c r="B101" s="203">
        <v>2098</v>
      </c>
      <c r="C101" s="204">
        <v>6.9786895894976596E-3</v>
      </c>
      <c r="D101" s="206">
        <v>6.8512486237139996E-3</v>
      </c>
      <c r="E101" s="206">
        <v>6.7238076579303396E-3</v>
      </c>
      <c r="F101" s="208">
        <v>6.3720482891830126E-3</v>
      </c>
      <c r="G101" s="204">
        <v>6.9786895894976596E-3</v>
      </c>
      <c r="H101" s="206">
        <v>6.8512486237139996E-3</v>
      </c>
      <c r="I101" s="206">
        <v>6.7238076579303396E-3</v>
      </c>
      <c r="J101" s="210">
        <v>6.3720482891830126E-3</v>
      </c>
    </row>
    <row r="102" spans="2:10" ht="13" x14ac:dyDescent="0.25">
      <c r="B102" s="203">
        <v>2099</v>
      </c>
      <c r="C102" s="204">
        <v>6.9786895894976596E-3</v>
      </c>
      <c r="D102" s="206">
        <v>6.8512486237139996E-3</v>
      </c>
      <c r="E102" s="206">
        <v>6.7238076579303396E-3</v>
      </c>
      <c r="F102" s="208">
        <v>6.3720482891830126E-3</v>
      </c>
      <c r="G102" s="204">
        <v>6.9786895894976596E-3</v>
      </c>
      <c r="H102" s="206">
        <v>6.8512486237139996E-3</v>
      </c>
      <c r="I102" s="206">
        <v>6.7238076579303396E-3</v>
      </c>
      <c r="J102" s="209">
        <v>6.3720482891830126E-3</v>
      </c>
    </row>
    <row r="103" spans="2:10" ht="13.5" thickBot="1" x14ac:dyDescent="0.3">
      <c r="B103" s="211">
        <v>2100</v>
      </c>
      <c r="C103" s="212">
        <v>6.9786895894976596E-3</v>
      </c>
      <c r="D103" s="213">
        <v>6.8512486237139996E-3</v>
      </c>
      <c r="E103" s="214">
        <v>6.7238076579303396E-3</v>
      </c>
      <c r="F103" s="215">
        <v>6.3720482891830126E-3</v>
      </c>
      <c r="G103" s="212">
        <v>6.9786895894976596E-3</v>
      </c>
      <c r="H103" s="213">
        <v>6.8512486237139996E-3</v>
      </c>
      <c r="I103" s="214">
        <v>6.7238076579303396E-3</v>
      </c>
      <c r="J103" s="216">
        <v>6.3720482891830126E-3</v>
      </c>
    </row>
    <row r="104" spans="2:10" x14ac:dyDescent="0.25">
      <c r="B104" s="196"/>
      <c r="C104" s="196"/>
      <c r="D104" s="196"/>
      <c r="E104" s="196"/>
      <c r="F104" s="196"/>
      <c r="G104" s="196"/>
      <c r="H104" s="196"/>
      <c r="I104" s="196"/>
      <c r="J104" s="196"/>
    </row>
    <row r="105" spans="2:10" x14ac:dyDescent="0.25">
      <c r="B105" s="196"/>
      <c r="C105" s="196"/>
      <c r="D105" s="196"/>
      <c r="E105" s="196"/>
      <c r="F105" s="196"/>
      <c r="G105" s="196"/>
      <c r="H105" s="196"/>
      <c r="I105" s="196"/>
      <c r="J105" s="196"/>
    </row>
    <row r="106" spans="2:10" ht="15.5" x14ac:dyDescent="0.25">
      <c r="B106" s="217" t="s">
        <v>496</v>
      </c>
      <c r="C106" s="194"/>
      <c r="D106" s="194"/>
      <c r="E106" s="194"/>
      <c r="F106" s="194"/>
      <c r="G106" s="194"/>
      <c r="H106" s="194"/>
      <c r="I106" s="194"/>
      <c r="J106" s="194"/>
    </row>
    <row r="107" spans="2:10" ht="13" x14ac:dyDescent="0.3">
      <c r="B107" s="195"/>
      <c r="C107" s="194"/>
      <c r="D107" s="194"/>
      <c r="E107" s="194"/>
      <c r="F107" s="194"/>
      <c r="G107" s="194"/>
      <c r="H107" s="194"/>
      <c r="I107" s="194"/>
      <c r="J107" s="194"/>
    </row>
    <row r="108" spans="2:10" ht="13" x14ac:dyDescent="0.3">
      <c r="B108" s="218" t="s">
        <v>497</v>
      </c>
      <c r="C108" s="219"/>
      <c r="D108" s="194"/>
      <c r="E108" s="194"/>
      <c r="F108" s="194"/>
      <c r="G108" s="194"/>
      <c r="H108" s="194"/>
      <c r="I108" s="194"/>
      <c r="J108" s="194"/>
    </row>
    <row r="109" spans="2:10" x14ac:dyDescent="0.25">
      <c r="B109" s="220"/>
      <c r="C109" s="194"/>
      <c r="D109" s="194"/>
      <c r="E109" s="194"/>
      <c r="F109" s="194"/>
      <c r="G109" s="220"/>
      <c r="H109" s="194"/>
      <c r="I109" s="194"/>
      <c r="J109" s="194"/>
    </row>
    <row r="110" spans="2:10" x14ac:dyDescent="0.25">
      <c r="B110" s="296" t="s">
        <v>498</v>
      </c>
      <c r="C110" s="296"/>
      <c r="D110" s="296"/>
      <c r="E110" s="296"/>
      <c r="F110" s="296"/>
      <c r="G110" s="296"/>
      <c r="H110" s="296"/>
      <c r="I110" s="296"/>
      <c r="J110" s="296"/>
    </row>
    <row r="111" spans="2:10" x14ac:dyDescent="0.25">
      <c r="B111" s="221" t="s">
        <v>499</v>
      </c>
      <c r="C111" s="199"/>
      <c r="D111" s="199"/>
      <c r="E111" s="199"/>
      <c r="F111" s="199"/>
      <c r="G111" s="199"/>
      <c r="H111" s="199"/>
      <c r="I111" s="199"/>
      <c r="J111" s="199"/>
    </row>
    <row r="112" spans="2:10" x14ac:dyDescent="0.25">
      <c r="B112" s="196"/>
      <c r="C112" s="196"/>
      <c r="D112" s="196"/>
      <c r="E112" s="196"/>
      <c r="F112" s="196"/>
      <c r="G112" s="196"/>
      <c r="H112" s="196"/>
      <c r="I112" s="196"/>
      <c r="J112" s="196"/>
    </row>
  </sheetData>
  <mergeCells count="12">
    <mergeCell ref="J11:J12"/>
    <mergeCell ref="B110:J110"/>
    <mergeCell ref="B3:J3"/>
    <mergeCell ref="B5:J5"/>
    <mergeCell ref="B7:J7"/>
    <mergeCell ref="B9:I9"/>
    <mergeCell ref="B10:B12"/>
    <mergeCell ref="C10:F10"/>
    <mergeCell ref="G10:J10"/>
    <mergeCell ref="C11:E11"/>
    <mergeCell ref="F11:F12"/>
    <mergeCell ref="G11:I11"/>
  </mergeCells>
  <hyperlinks>
    <hyperlink ref="B111" r:id="rId1" xr:uid="{BE5A9ECF-BEE3-4BD6-9562-6B11723344E1}"/>
  </hyperlinks>
  <pageMargins left="0.7" right="0.7" top="0.75" bottom="0.75" header="0.3" footer="0.3"/>
  <pageSetup paperSize="9" orientation="portrait" verticalDpi="0" r:id="rId2"/>
  <headerFooter>
    <oddFooter>&amp;L_x000D_&amp;1#&amp;"Calibri"&amp;10&amp;K000000 
--------------------------------------------------------
This document is marked as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xml version="1.0" encoding="utf-8"?>
<ct:contentTypeSchema xmlns:ct="http://schemas.microsoft.com/office/2006/metadata/contentType" xmlns:ma="http://schemas.microsoft.com/office/2006/metadata/properties/metaAttributes" ct:_="" ma:_="" ma:contentTypeName="Document" ma:contentTypeID="0x010100A2770444EA358A4A88F0B3AE7BE2AA85" ma:contentTypeVersion="7" ma:contentTypeDescription="Create a new document." ma:contentTypeScope="" ma:versionID="62819a586f728d10591f577065c83e54">
  <xsd:schema xmlns:xsd="http://www.w3.org/2001/XMLSchema" xmlns:xs="http://www.w3.org/2001/XMLSchema" xmlns:p="http://schemas.microsoft.com/office/2006/metadata/properties" xmlns:ns2="7d51b326-2b73-423b-9c83-a608e4458030" xmlns:ns3="0215d19b-6f61-4f3c-aace-35978ab804ab" targetNamespace="http://schemas.microsoft.com/office/2006/metadata/properties" ma:root="true" ma:fieldsID="286d69bf2fda498d80c667173beedfd5" ns2:_="" ns3:_="">
    <xsd:import namespace="7d51b326-2b73-423b-9c83-a608e4458030"/>
    <xsd:import namespace="0215d19b-6f61-4f3c-aace-35978ab804a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51b326-2b73-423b-9c83-a608e44580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15d19b-6f61-4f3c-aace-35978ab804a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11.xml><?xml version="1.0" encoding="utf-8"?>
<?mso-contentType ?>
<FormTemplates xmlns="http://schemas.microsoft.com/sharepoint/v3/contenttype/forms">
  <Display>DocumentLibraryForm</Display>
  <Edit>DocumentLibraryForm</Edit>
  <New>DocumentLibraryForm</New>
</FormTemplates>
</file>

<file path=customXml/item12.xml>��
</file>

<file path=customXml/item13.xml>��
</file>

<file path=customXml/item14.xml>��
</file>

<file path=customXml/item15.xml>��
</file>

<file path=customXml/item16.xml>��
</file>

<file path=customXml/item17.xml><?xml version="1.0" encoding="utf-8"?>
<p:properties xmlns:p="http://schemas.microsoft.com/office/2006/metadata/properties" xmlns:xsi="http://www.w3.org/2001/XMLSchema-instance" xmlns:pc="http://schemas.microsoft.com/office/infopath/2007/PartnerControls">
  <documentManagement/>
</p:properties>
</file>

<file path=customXml/item18.xml>������������������������
</file>

<file path=customXml/item19.xml>��������������������������
</file>

<file path=customXml/item20.xml>��
</file>

<file path=customXml/item21.xml>��
</file>

<file path=customXml/item22.xml>��
</file>

<file path=customXml/item23.xml>��
</file>

<file path=customXml/item24.xml>������������������������������������������������������������������������������������������
</file>

<file path=customXml/itemProps1.xml><?xml version="1.0" encoding="utf-8"?>
<ds:datastoreItem xmlns:ds="http://schemas.openxmlformats.org/officeDocument/2006/customXml" ds:itemID="{815B32F7-1641-4350-9F77-E7454BADC17E}">
  <ds:schemaRefs>
    <ds:schemaRef ds:uri="http://gemini/pivotcustomization/RelationshipAutoDetectionEnabled"/>
  </ds:schemaRefs>
</ds:datastoreItem>
</file>

<file path=customXml/itemProps2.xml><?xml version="1.0" encoding="utf-8"?>
<ds:datastoreItem xmlns:ds="http://schemas.openxmlformats.org/officeDocument/2006/customXml" ds:itemID="{58203CE7-1FD6-4931-AFCF-2BCDD7B56F76}">
  <ds:schemaRefs>
    <ds:schemaRef ds:uri="http://gemini/pivotcustomization/FormulaBarState"/>
  </ds:schemaRefs>
</ds:datastoreItem>
</file>

<file path=customXml/itemProps3.xml><?xml version="1.0" encoding="utf-8"?>
<ds:datastoreItem xmlns:ds="http://schemas.openxmlformats.org/officeDocument/2006/customXml" ds:itemID="{8949BCF2-6A00-4CCB-8CEA-7BB7195111FE}">
  <ds:schemaRefs>
    <ds:schemaRef ds:uri="http://gemini/pivotcustomization/TableXML_Table6"/>
  </ds:schemaRefs>
</ds:datastoreItem>
</file>

<file path=customXml/itemProps4.xml><?xml version="1.0" encoding="utf-8"?>
<ds:datastoreItem xmlns:ds="http://schemas.openxmlformats.org/officeDocument/2006/customXml" ds:itemID="{5CE5FDF1-0FE8-4A53-A8E6-C6163CA615B5}">
  <ds:schemaRefs>
    <ds:schemaRef ds:uri="http://gemini/pivotcustomization/ShowImplicitMeasures"/>
  </ds:schemaRefs>
</ds:datastoreItem>
</file>

<file path=customXml/itemProps5.xml><?xml version="1.0" encoding="utf-8"?>
<ds:datastoreItem xmlns:ds="http://schemas.openxmlformats.org/officeDocument/2006/customXml" ds:itemID="{8EC30C32-6728-44DD-8416-1F0EB8F84F58}">
  <ds:schemaRefs>
    <ds:schemaRef ds:uri="http://gemini/pivotcustomization/TableXML_Table4"/>
  </ds:schemaRefs>
</ds:datastoreItem>
</file>

<file path=customXml/itemProps6.xml><?xml version="1.0" encoding="utf-8"?>
<ds:datastoreItem xmlns:ds="http://schemas.openxmlformats.org/officeDocument/2006/customXml" ds:itemID="{BC6C05C2-8C46-4C9F-ADDC-0FBA3DFDDA27}">
  <ds:schemaRefs>
    <ds:schemaRef ds:uri="http://gemini/pivotcustomization/PowerPivotVersion"/>
  </ds:schemaRefs>
</ds:datastoreItem>
</file>

<file path=customXml/itemProps7.xml><?xml version="1.0" encoding="utf-8"?>
<ds:datastoreItem xmlns:ds="http://schemas.openxmlformats.org/officeDocument/2006/customXml" ds:itemID="{BA8D04D5-C622-4E9D-9CDB-6CCB0E79EBE9}">
  <ds:schemaRefs>
    <ds:schemaRef ds:uri="http://gemini/pivotcustomization/ClientWindowXML"/>
  </ds:schemaRefs>
</ds:datastoreItem>
</file>

<file path=customXml/itemProps8.xml><?xml version="1.0" encoding="utf-8"?>
<ds:datastoreItem xmlns:ds="http://schemas.openxmlformats.org/officeDocument/2006/customXml" ds:itemID="{F421BA1B-3779-4EE9-8F2A-D20C07DB4440}">
  <ds:schemaRefs>
    <ds:schemaRef ds:uri="http://gemini/pivotcustomization/IsSandboxEmbedded"/>
  </ds:schemaRefs>
</ds:datastoreItem>
</file>

<file path=customXml/itemProps9.xml><?xml version="1.0" encoding="utf-8"?>
<ds:datastoreItem xmlns:ds="http://schemas.openxmlformats.org/officeDocument/2006/customXml" ds:itemID="{03B509B8-94C1-40BA-9381-8B68F557E60C}">
  <ds:schemaRefs>
    <ds:schemaRef ds:uri="http://gemini/pivotcustomization/TableXML_Table3"/>
  </ds:schemaRefs>
</ds:datastoreItem>
</file>

<file path=customXml/itemProps10.xml><?xml version="1.0" encoding="utf-8"?>
<ds:datastoreItem xmlns:ds="http://schemas.openxmlformats.org/officeDocument/2006/customXml" ds:itemID="{679048D1-8F98-4934-836E-8EDD084BFD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51b326-2b73-423b-9c83-a608e4458030"/>
    <ds:schemaRef ds:uri="0215d19b-6f61-4f3c-aace-35978ab804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11.xml><?xml version="1.0" encoding="utf-8"?>
<ds:datastoreItem xmlns:ds="http://schemas.openxmlformats.org/officeDocument/2006/customXml" ds:itemID="{0D3AF903-EDA9-486B-B766-2E826078ED53}">
  <ds:schemaRefs>
    <ds:schemaRef ds:uri="http://schemas.microsoft.com/sharepoint/v3/contenttype/forms"/>
  </ds:schemaRefs>
</ds:datastoreItem>
</file>

<file path=customXml/itemProps12.xml><?xml version="1.0" encoding="utf-8"?>
<ds:datastoreItem xmlns:ds="http://schemas.openxmlformats.org/officeDocument/2006/customXml" ds:itemID="{157C18CE-7C67-4B7E-8397-645DA39DB383}">
  <ds:schemaRefs>
    <ds:schemaRef ds:uri="http://gemini/pivotcustomization/TableOrder"/>
  </ds:schemaRefs>
</ds:datastoreItem>
</file>

<file path=customXml/itemProps13.xml><?xml version="1.0" encoding="utf-8"?>
<ds:datastoreItem xmlns:ds="http://schemas.openxmlformats.org/officeDocument/2006/customXml" ds:itemID="{070F7231-B5D9-4EE2-B539-4481354A58D0}">
  <ds:schemaRefs>
    <ds:schemaRef ds:uri="http://gemini/pivotcustomization/TableXML_Table2"/>
  </ds:schemaRefs>
</ds:datastoreItem>
</file>

<file path=customXml/itemProps14.xml><?xml version="1.0" encoding="utf-8"?>
<ds:datastoreItem xmlns:ds="http://schemas.openxmlformats.org/officeDocument/2006/customXml" ds:itemID="{27DDA2B4-FCC8-4FBC-8C8B-998C02331E6A}">
  <ds:schemaRefs>
    <ds:schemaRef ds:uri="http://gemini/pivotcustomization/LinkedTableUpdateMode"/>
  </ds:schemaRefs>
</ds:datastoreItem>
</file>

<file path=customXml/itemProps15.xml><?xml version="1.0" encoding="utf-8"?>
<ds:datastoreItem xmlns:ds="http://schemas.openxmlformats.org/officeDocument/2006/customXml" ds:itemID="{CD4B2EE6-7E98-4603-A905-80300FE52D4C}">
  <ds:schemaRefs>
    <ds:schemaRef ds:uri="http://gemini/pivotcustomization/ErrorCache"/>
  </ds:schemaRefs>
</ds:datastoreItem>
</file>

<file path=customXml/itemProps16.xml><?xml version="1.0" encoding="utf-8"?>
<ds:datastoreItem xmlns:ds="http://schemas.openxmlformats.org/officeDocument/2006/customXml" ds:itemID="{2A7C33E9-58D1-4CD7-827F-539E95C861BF}">
  <ds:schemaRefs>
    <ds:schemaRef ds:uri="http://gemini/pivotcustomization/MeasureGridState"/>
  </ds:schemaRefs>
</ds:datastoreItem>
</file>

<file path=customXml/itemProps17.xml><?xml version="1.0" encoding="utf-8"?>
<ds:datastoreItem xmlns:ds="http://schemas.openxmlformats.org/officeDocument/2006/customXml" ds:itemID="{6F855158-6B58-4329-A728-0E95378F518C}">
  <ds:schemaRefs>
    <ds:schemaRef ds:uri="http://schemas.microsoft.com/office/2006/metadata/properties"/>
    <ds:schemaRef ds:uri="http://schemas.microsoft.com/office/infopath/2007/PartnerControls"/>
  </ds:schemaRefs>
</ds:datastoreItem>
</file>

<file path=customXml/itemProps18.xml><?xml version="1.0" encoding="utf-8"?>
<ds:datastoreItem xmlns:ds="http://schemas.openxmlformats.org/officeDocument/2006/customXml" ds:itemID="{220D9043-B749-4852-A1CE-9234B55F5A64}">
  <ds:schemaRefs>
    <ds:schemaRef ds:uri="http://gemini/pivotcustomization/TableWidget"/>
  </ds:schemaRefs>
</ds:datastoreItem>
</file>

<file path=customXml/itemProps19.xml><?xml version="1.0" encoding="utf-8"?>
<ds:datastoreItem xmlns:ds="http://schemas.openxmlformats.org/officeDocument/2006/customXml" ds:itemID="{3232EE40-3A5A-4F3C-BCEE-3E005DC3D4AA}">
  <ds:schemaRefs>
    <ds:schemaRef ds:uri="http://gemini/pivotcustomization/TableXML_Table5"/>
  </ds:schemaRefs>
</ds:datastoreItem>
</file>

<file path=customXml/itemProps20.xml><?xml version="1.0" encoding="utf-8"?>
<ds:datastoreItem xmlns:ds="http://schemas.openxmlformats.org/officeDocument/2006/customXml" ds:itemID="{FC2229C7-954A-4322-BD4F-5F4ACC4CB0E3}">
  <ds:schemaRefs>
    <ds:schemaRef ds:uri="http://gemini/pivotcustomization/SandboxNonEmpty"/>
  </ds:schemaRefs>
</ds:datastoreItem>
</file>

<file path=customXml/itemProps21.xml><?xml version="1.0" encoding="utf-8"?>
<ds:datastoreItem xmlns:ds="http://schemas.openxmlformats.org/officeDocument/2006/customXml" ds:itemID="{DFD9D4EB-03E0-4BD0-BF91-A60B7CD74F5E}">
  <ds:schemaRefs>
    <ds:schemaRef ds:uri="http://gemini/pivotcustomization/ManualCalcMode"/>
  </ds:schemaRefs>
</ds:datastoreItem>
</file>

<file path=customXml/itemProps22.xml><?xml version="1.0" encoding="utf-8"?>
<ds:datastoreItem xmlns:ds="http://schemas.openxmlformats.org/officeDocument/2006/customXml" ds:itemID="{B68F63EA-4BBB-4EA1-9B67-4589207DBB81}">
  <ds:schemaRefs>
    <ds:schemaRef ds:uri="http://gemini/pivotcustomization/TableXML_Table1"/>
  </ds:schemaRefs>
</ds:datastoreItem>
</file>

<file path=customXml/itemProps23.xml><?xml version="1.0" encoding="utf-8"?>
<ds:datastoreItem xmlns:ds="http://schemas.openxmlformats.org/officeDocument/2006/customXml" ds:itemID="{F181B00A-6552-4B66-8CF4-ED0E76E6EEC3}">
  <ds:schemaRefs>
    <ds:schemaRef ds:uri="http://gemini/pivotcustomization/ShowHidden"/>
  </ds:schemaRefs>
</ds:datastoreItem>
</file>

<file path=customXml/itemProps24.xml><?xml version="1.0" encoding="utf-8"?>
<ds:datastoreItem xmlns:ds="http://schemas.openxmlformats.org/officeDocument/2006/customXml" ds:itemID="{1AEE824B-C77B-4C56-B1EA-DA9B6BBFE475}">
  <ds:schemaRefs>
    <ds:schemaRef ds:uri="http://gemini/pivotcustomization/Diagra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14</vt:i4>
      </vt:variant>
    </vt:vector>
  </HeadingPairs>
  <TitlesOfParts>
    <vt:vector size="25" baseType="lpstr">
      <vt:lpstr>O_Disclaimer </vt:lpstr>
      <vt:lpstr>O_Summary</vt:lpstr>
      <vt:lpstr>O_Scenarios</vt:lpstr>
      <vt:lpstr>I_Asset List</vt:lpstr>
      <vt:lpstr>I_Baseline</vt:lpstr>
      <vt:lpstr>I_Intervention FCast</vt:lpstr>
      <vt:lpstr>I_Generation and growth FCast</vt:lpstr>
      <vt:lpstr>I_Energy Procurement</vt:lpstr>
      <vt:lpstr>C_Projection </vt:lpstr>
      <vt:lpstr>C_Lists</vt:lpstr>
      <vt:lpstr>C_EmissionsFactors</vt:lpstr>
      <vt:lpstr>Add_Generation_2</vt:lpstr>
      <vt:lpstr>AssetList</vt:lpstr>
      <vt:lpstr>Categories</vt:lpstr>
      <vt:lpstr>EnergyUsage</vt:lpstr>
      <vt:lpstr>EnergyUsage2</vt:lpstr>
      <vt:lpstr>ESI_Full</vt:lpstr>
      <vt:lpstr>Growth_FCast</vt:lpstr>
      <vt:lpstr>Growth_FCast_2</vt:lpstr>
      <vt:lpstr>Intervention_FCast</vt:lpstr>
      <vt:lpstr>Intervention_Fcast_2</vt:lpstr>
      <vt:lpstr>OnSiteGeneration</vt:lpstr>
      <vt:lpstr>PowerPurchAgrment</vt:lpstr>
      <vt:lpstr>PPA_Full</vt:lpstr>
      <vt:lpstr>Renew_AddGeneration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Nathan Wicks</dc:creator>
  <cp:keywords/>
  <dc:description/>
  <cp:lastModifiedBy>Joseph Price-Moore</cp:lastModifiedBy>
  <cp:revision/>
  <dcterms:created xsi:type="dcterms:W3CDTF">2022-06-01T08:46:00Z</dcterms:created>
  <dcterms:modified xsi:type="dcterms:W3CDTF">2023-09-29T15:40:04Z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0x010100A2770444EA358A4A88F0B3AE7BE2AA85</vt:lpwstr>
  </property>
  <property fmtid="{D5CDD505-2E9C-101B-9397-08002B2CF9AE}" pid="3" name="MSIP_Label_dbb19938-abdf-4bf9-b36f-6fa56c0e1ffb_Enabled">
    <vt:lpwstr>true</vt:lpwstr>
  </property>
  <property fmtid="{D5CDD505-2E9C-101B-9397-08002B2CF9AE}" pid="4" name="MSIP_Label_dbb19938-abdf-4bf9-b36f-6fa56c0e1ffb_SetDate">
    <vt:lpwstr>2023-09-29T15:40:04Z</vt:lpwstr>
  </property>
  <property fmtid="{D5CDD505-2E9C-101B-9397-08002B2CF9AE}" pid="5" name="MSIP_Label_dbb19938-abdf-4bf9-b36f-6fa56c0e1ffb_Method">
    <vt:lpwstr>Standard</vt:lpwstr>
  </property>
  <property fmtid="{D5CDD505-2E9C-101B-9397-08002B2CF9AE}" pid="6" name="MSIP_Label_dbb19938-abdf-4bf9-b36f-6fa56c0e1ffb_Name">
    <vt:lpwstr>dbb19938-abdf-4bf9-b36f-6fa56c0e1ffb</vt:lpwstr>
  </property>
  <property fmtid="{D5CDD505-2E9C-101B-9397-08002B2CF9AE}" pid="7" name="MSIP_Label_dbb19938-abdf-4bf9-b36f-6fa56c0e1ffb_SiteId">
    <vt:lpwstr>532a5fd0-268c-48ff-b181-14740d5d430b</vt:lpwstr>
  </property>
  <property fmtid="{D5CDD505-2E9C-101B-9397-08002B2CF9AE}" pid="8" name="MSIP_Label_dbb19938-abdf-4bf9-b36f-6fa56c0e1ffb_ActionId">
    <vt:lpwstr>3c4a33d8-9e94-4c46-9295-e1ce18a35923</vt:lpwstr>
  </property>
  <property fmtid="{D5CDD505-2E9C-101B-9397-08002B2CF9AE}" pid="9" name="MSIP_Label_dbb19938-abdf-4bf9-b36f-6fa56c0e1ffb_ContentBits">
    <vt:lpwstr>2</vt:lpwstr>
  </property>
</Properties>
</file>